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Uzivatel\Documents\EVA\Rozpočty 2019\ART - oprava rozpočtu SŠPTA demolice\demolice objektu údržby\"/>
    </mc:Choice>
  </mc:AlternateContent>
  <xr:revisionPtr revIDLastSave="0" documentId="13_ncr:1_{41380F29-78C1-4AE5-B462-38F64B91186F}" xr6:coauthVersionLast="44" xr6:coauthVersionMax="44" xr10:uidLastSave="{00000000-0000-0000-0000-000000000000}"/>
  <bookViews>
    <workbookView xWindow="1170" yWindow="1170" windowWidth="15375" windowHeight="7875" xr2:uid="{00000000-000D-0000-FFFF-FFFF00000000}"/>
  </bookViews>
  <sheets>
    <sheet name="Rekapitulace stavby" sheetId="1" r:id="rId1"/>
    <sheet name="ART-06901 - Demolice obje..." sheetId="2" r:id="rId2"/>
    <sheet name="ART-06902 - vedlejší a os..." sheetId="3" r:id="rId3"/>
  </sheets>
  <definedNames>
    <definedName name="_xlnm.Print_Titles" localSheetId="1">'ART-06901 - Demolice obje...'!$130:$130</definedName>
    <definedName name="_xlnm.Print_Titles" localSheetId="2">'ART-06902 - vedlejší a os...'!$118:$118</definedName>
    <definedName name="_xlnm.Print_Titles" localSheetId="0">'Rekapitulace stavby'!$85:$85</definedName>
    <definedName name="_xlnm.Print_Area" localSheetId="1">'ART-06901 - Demolice obje...'!$C$4:$Q$70,'ART-06901 - Demolice obje...'!$C$76:$Q$114,'ART-06901 - Demolice obje...'!$C$120:$Q$349</definedName>
    <definedName name="_xlnm.Print_Area" localSheetId="2">'ART-06902 - vedlejší a os...'!$C$4:$Q$70,'ART-06902 - vedlejší a os...'!$C$76:$Q$102,'ART-06902 - vedlejší a os...'!$C$108:$Q$149</definedName>
    <definedName name="_xlnm.Print_Area" localSheetId="0">'Rekapitulace stavby'!$C$4:$AP$70,'Rekapitulace stavby'!$C$76:$AP$106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9" i="1" l="1"/>
  <c r="AX89" i="1"/>
  <c r="BI149" i="3"/>
  <c r="BH149" i="3"/>
  <c r="BG149" i="3"/>
  <c r="BF149" i="3"/>
  <c r="BK149" i="3"/>
  <c r="BK148" i="3" s="1"/>
  <c r="N148" i="3" s="1"/>
  <c r="N92" i="3" s="1"/>
  <c r="BI145" i="3"/>
  <c r="BH145" i="3"/>
  <c r="BG145" i="3"/>
  <c r="BF145" i="3"/>
  <c r="AA145" i="3"/>
  <c r="Y145" i="3"/>
  <c r="W145" i="3"/>
  <c r="BK145" i="3"/>
  <c r="N145" i="3"/>
  <c r="BE145" i="3" s="1"/>
  <c r="BI141" i="3"/>
  <c r="BH141" i="3"/>
  <c r="BG141" i="3"/>
  <c r="BF141" i="3"/>
  <c r="AA141" i="3"/>
  <c r="Y141" i="3"/>
  <c r="W141" i="3"/>
  <c r="BK141" i="3"/>
  <c r="N141" i="3"/>
  <c r="BE141" i="3" s="1"/>
  <c r="BI133" i="3"/>
  <c r="BH133" i="3"/>
  <c r="BG133" i="3"/>
  <c r="BF133" i="3"/>
  <c r="BE133" i="3"/>
  <c r="AA133" i="3"/>
  <c r="AA132" i="3" s="1"/>
  <c r="Y133" i="3"/>
  <c r="Y132" i="3" s="1"/>
  <c r="W133" i="3"/>
  <c r="W132" i="3" s="1"/>
  <c r="BK133" i="3"/>
  <c r="BK132" i="3" s="1"/>
  <c r="N132" i="3" s="1"/>
  <c r="N91" i="3" s="1"/>
  <c r="N133" i="3"/>
  <c r="BI128" i="3"/>
  <c r="BH128" i="3"/>
  <c r="BG128" i="3"/>
  <c r="BF128" i="3"/>
  <c r="BE128" i="3"/>
  <c r="AA128" i="3"/>
  <c r="Y128" i="3"/>
  <c r="W128" i="3"/>
  <c r="BK128" i="3"/>
  <c r="N128" i="3"/>
  <c r="BI125" i="3"/>
  <c r="BH125" i="3"/>
  <c r="BG125" i="3"/>
  <c r="BF125" i="3"/>
  <c r="BE125" i="3"/>
  <c r="AA125" i="3"/>
  <c r="Y125" i="3"/>
  <c r="W125" i="3"/>
  <c r="BK125" i="3"/>
  <c r="N125" i="3"/>
  <c r="BI122" i="3"/>
  <c r="BH122" i="3"/>
  <c r="BG122" i="3"/>
  <c r="BF122" i="3"/>
  <c r="BE122" i="3"/>
  <c r="AA122" i="3"/>
  <c r="AA121" i="3" s="1"/>
  <c r="AA120" i="3" s="1"/>
  <c r="AA119" i="3" s="1"/>
  <c r="Y122" i="3"/>
  <c r="Y121" i="3" s="1"/>
  <c r="W122" i="3"/>
  <c r="W121" i="3" s="1"/>
  <c r="BK122" i="3"/>
  <c r="BK121" i="3" s="1"/>
  <c r="N122" i="3"/>
  <c r="M115" i="3"/>
  <c r="F115" i="3"/>
  <c r="F113" i="3"/>
  <c r="F11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BF96" i="3"/>
  <c r="BI95" i="3"/>
  <c r="H36" i="3" s="1"/>
  <c r="BD89" i="1" s="1"/>
  <c r="BH95" i="3"/>
  <c r="H35" i="3" s="1"/>
  <c r="BC89" i="1" s="1"/>
  <c r="BG95" i="3"/>
  <c r="H34" i="3" s="1"/>
  <c r="BB89" i="1" s="1"/>
  <c r="BF95" i="3"/>
  <c r="M33" i="3" s="1"/>
  <c r="AW89" i="1" s="1"/>
  <c r="M83" i="3"/>
  <c r="F83" i="3"/>
  <c r="F81" i="3"/>
  <c r="F79" i="3"/>
  <c r="O21" i="3"/>
  <c r="E21" i="3"/>
  <c r="M116" i="3" s="1"/>
  <c r="O20" i="3"/>
  <c r="O15" i="3"/>
  <c r="E15" i="3"/>
  <c r="F116" i="3" s="1"/>
  <c r="O14" i="3"/>
  <c r="O9" i="3"/>
  <c r="F6" i="3"/>
  <c r="F110" i="3" s="1"/>
  <c r="AA344" i="2"/>
  <c r="W306" i="2"/>
  <c r="Y302" i="2"/>
  <c r="AA299" i="2"/>
  <c r="BK299" i="2"/>
  <c r="W285" i="2"/>
  <c r="Y218" i="2"/>
  <c r="AA214" i="2"/>
  <c r="W195" i="2"/>
  <c r="Y148" i="2"/>
  <c r="AA139" i="2"/>
  <c r="N133" i="2"/>
  <c r="N90" i="2" s="1"/>
  <c r="AY88" i="1"/>
  <c r="AX88" i="1"/>
  <c r="BI349" i="2"/>
  <c r="BH349" i="2"/>
  <c r="BG349" i="2"/>
  <c r="BF349" i="2"/>
  <c r="N349" i="2"/>
  <c r="BE349" i="2" s="1"/>
  <c r="BK349" i="2"/>
  <c r="BK348" i="2" s="1"/>
  <c r="N348" i="2" s="1"/>
  <c r="N104" i="2" s="1"/>
  <c r="BI345" i="2"/>
  <c r="BH345" i="2"/>
  <c r="BG345" i="2"/>
  <c r="BF345" i="2"/>
  <c r="BE345" i="2"/>
  <c r="AA345" i="2"/>
  <c r="Y345" i="2"/>
  <c r="Y344" i="2" s="1"/>
  <c r="W345" i="2"/>
  <c r="W344" i="2" s="1"/>
  <c r="BK345" i="2"/>
  <c r="BK344" i="2" s="1"/>
  <c r="N344" i="2" s="1"/>
  <c r="N103" i="2" s="1"/>
  <c r="N345" i="2"/>
  <c r="BI343" i="2"/>
  <c r="BH343" i="2"/>
  <c r="BG343" i="2"/>
  <c r="BF343" i="2"/>
  <c r="AA343" i="2"/>
  <c r="Y343" i="2"/>
  <c r="W343" i="2"/>
  <c r="BK343" i="2"/>
  <c r="N343" i="2"/>
  <c r="BE343" i="2" s="1"/>
  <c r="BI340" i="2"/>
  <c r="BH340" i="2"/>
  <c r="BG340" i="2"/>
  <c r="BF340" i="2"/>
  <c r="BE340" i="2"/>
  <c r="AA340" i="2"/>
  <c r="Y340" i="2"/>
  <c r="W340" i="2"/>
  <c r="BK340" i="2"/>
  <c r="N340" i="2"/>
  <c r="BI337" i="2"/>
  <c r="BH337" i="2"/>
  <c r="BG337" i="2"/>
  <c r="BF337" i="2"/>
  <c r="AA337" i="2"/>
  <c r="Y337" i="2"/>
  <c r="W337" i="2"/>
  <c r="BK337" i="2"/>
  <c r="N337" i="2"/>
  <c r="BE337" i="2" s="1"/>
  <c r="BI334" i="2"/>
  <c r="BH334" i="2"/>
  <c r="BG334" i="2"/>
  <c r="BF334" i="2"/>
  <c r="BE334" i="2"/>
  <c r="AA334" i="2"/>
  <c r="Y334" i="2"/>
  <c r="W334" i="2"/>
  <c r="BK334" i="2"/>
  <c r="N334" i="2"/>
  <c r="BI331" i="2"/>
  <c r="BH331" i="2"/>
  <c r="BG331" i="2"/>
  <c r="BF331" i="2"/>
  <c r="AA331" i="2"/>
  <c r="Y331" i="2"/>
  <c r="W331" i="2"/>
  <c r="BK331" i="2"/>
  <c r="N331" i="2"/>
  <c r="BE331" i="2" s="1"/>
  <c r="BI328" i="2"/>
  <c r="BH328" i="2"/>
  <c r="BG328" i="2"/>
  <c r="BF328" i="2"/>
  <c r="BE328" i="2"/>
  <c r="AA328" i="2"/>
  <c r="Y328" i="2"/>
  <c r="W328" i="2"/>
  <c r="BK328" i="2"/>
  <c r="N328" i="2"/>
  <c r="BI325" i="2"/>
  <c r="BH325" i="2"/>
  <c r="BG325" i="2"/>
  <c r="BF325" i="2"/>
  <c r="AA325" i="2"/>
  <c r="Y325" i="2"/>
  <c r="W325" i="2"/>
  <c r="BK325" i="2"/>
  <c r="N325" i="2"/>
  <c r="BE325" i="2" s="1"/>
  <c r="BI322" i="2"/>
  <c r="BH322" i="2"/>
  <c r="BG322" i="2"/>
  <c r="BF322" i="2"/>
  <c r="BE322" i="2"/>
  <c r="AA322" i="2"/>
  <c r="Y322" i="2"/>
  <c r="W322" i="2"/>
  <c r="BK322" i="2"/>
  <c r="N322" i="2"/>
  <c r="BI319" i="2"/>
  <c r="BH319" i="2"/>
  <c r="BG319" i="2"/>
  <c r="BF319" i="2"/>
  <c r="AA319" i="2"/>
  <c r="Y319" i="2"/>
  <c r="W319" i="2"/>
  <c r="BK319" i="2"/>
  <c r="N319" i="2"/>
  <c r="BE319" i="2" s="1"/>
  <c r="BI316" i="2"/>
  <c r="BH316" i="2"/>
  <c r="BG316" i="2"/>
  <c r="BF316" i="2"/>
  <c r="BE316" i="2"/>
  <c r="AA316" i="2"/>
  <c r="Y316" i="2"/>
  <c r="W316" i="2"/>
  <c r="BK316" i="2"/>
  <c r="N316" i="2"/>
  <c r="BI313" i="2"/>
  <c r="BH313" i="2"/>
  <c r="BG313" i="2"/>
  <c r="BF313" i="2"/>
  <c r="AA313" i="2"/>
  <c r="Y313" i="2"/>
  <c r="Y312" i="2" s="1"/>
  <c r="W313" i="2"/>
  <c r="BK313" i="2"/>
  <c r="BK312" i="2" s="1"/>
  <c r="N312" i="2" s="1"/>
  <c r="N102" i="2" s="1"/>
  <c r="N313" i="2"/>
  <c r="BE313" i="2" s="1"/>
  <c r="BI310" i="2"/>
  <c r="BH310" i="2"/>
  <c r="BG310" i="2"/>
  <c r="BF310" i="2"/>
  <c r="AA310" i="2"/>
  <c r="Y310" i="2"/>
  <c r="W310" i="2"/>
  <c r="BK310" i="2"/>
  <c r="N310" i="2"/>
  <c r="BE310" i="2" s="1"/>
  <c r="BI307" i="2"/>
  <c r="BH307" i="2"/>
  <c r="BG307" i="2"/>
  <c r="BF307" i="2"/>
  <c r="BE307" i="2"/>
  <c r="AA307" i="2"/>
  <c r="AA306" i="2" s="1"/>
  <c r="Y307" i="2"/>
  <c r="Y306" i="2" s="1"/>
  <c r="W307" i="2"/>
  <c r="BK307" i="2"/>
  <c r="BK306" i="2" s="1"/>
  <c r="N306" i="2" s="1"/>
  <c r="N101" i="2" s="1"/>
  <c r="N307" i="2"/>
  <c r="BI303" i="2"/>
  <c r="BH303" i="2"/>
  <c r="BG303" i="2"/>
  <c r="BF303" i="2"/>
  <c r="AA303" i="2"/>
  <c r="AA302" i="2" s="1"/>
  <c r="Y303" i="2"/>
  <c r="W303" i="2"/>
  <c r="W302" i="2" s="1"/>
  <c r="BK303" i="2"/>
  <c r="BK302" i="2" s="1"/>
  <c r="N302" i="2" s="1"/>
  <c r="N100" i="2" s="1"/>
  <c r="N303" i="2"/>
  <c r="BE303" i="2" s="1"/>
  <c r="BI300" i="2"/>
  <c r="BH300" i="2"/>
  <c r="BG300" i="2"/>
  <c r="BF300" i="2"/>
  <c r="AA300" i="2"/>
  <c r="Y300" i="2"/>
  <c r="Y299" i="2" s="1"/>
  <c r="Y298" i="2" s="1"/>
  <c r="W300" i="2"/>
  <c r="W299" i="2" s="1"/>
  <c r="BK300" i="2"/>
  <c r="N300" i="2"/>
  <c r="BE300" i="2" s="1"/>
  <c r="BI294" i="2"/>
  <c r="BH294" i="2"/>
  <c r="BG294" i="2"/>
  <c r="BF294" i="2"/>
  <c r="AA294" i="2"/>
  <c r="Y294" i="2"/>
  <c r="W294" i="2"/>
  <c r="BK294" i="2"/>
  <c r="N294" i="2"/>
  <c r="BE294" i="2" s="1"/>
  <c r="BI293" i="2"/>
  <c r="BH293" i="2"/>
  <c r="BG293" i="2"/>
  <c r="BF293" i="2"/>
  <c r="BE293" i="2"/>
  <c r="AA293" i="2"/>
  <c r="Y293" i="2"/>
  <c r="W293" i="2"/>
  <c r="BK293" i="2"/>
  <c r="N293" i="2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BE289" i="2"/>
  <c r="AA289" i="2"/>
  <c r="Y289" i="2"/>
  <c r="W289" i="2"/>
  <c r="BK289" i="2"/>
  <c r="N289" i="2"/>
  <c r="BI288" i="2"/>
  <c r="BH288" i="2"/>
  <c r="BG288" i="2"/>
  <c r="BF288" i="2"/>
  <c r="AA288" i="2"/>
  <c r="Y288" i="2"/>
  <c r="W288" i="2"/>
  <c r="BK288" i="2"/>
  <c r="N288" i="2"/>
  <c r="BE288" i="2" s="1"/>
  <c r="BI286" i="2"/>
  <c r="BH286" i="2"/>
  <c r="BG286" i="2"/>
  <c r="BF286" i="2"/>
  <c r="BE286" i="2"/>
  <c r="AA286" i="2"/>
  <c r="AA285" i="2" s="1"/>
  <c r="Y286" i="2"/>
  <c r="W286" i="2"/>
  <c r="BK286" i="2"/>
  <c r="N286" i="2"/>
  <c r="BI283" i="2"/>
  <c r="BH283" i="2"/>
  <c r="BG283" i="2"/>
  <c r="BF283" i="2"/>
  <c r="AA283" i="2"/>
  <c r="Y283" i="2"/>
  <c r="W283" i="2"/>
  <c r="BK283" i="2"/>
  <c r="N283" i="2"/>
  <c r="BE283" i="2" s="1"/>
  <c r="BI281" i="2"/>
  <c r="BH281" i="2"/>
  <c r="BG281" i="2"/>
  <c r="BF281" i="2"/>
  <c r="BE281" i="2"/>
  <c r="AA281" i="2"/>
  <c r="Y281" i="2"/>
  <c r="W281" i="2"/>
  <c r="BK281" i="2"/>
  <c r="N281" i="2"/>
  <c r="BI278" i="2"/>
  <c r="BH278" i="2"/>
  <c r="BG278" i="2"/>
  <c r="BF278" i="2"/>
  <c r="AA278" i="2"/>
  <c r="Y278" i="2"/>
  <c r="W278" i="2"/>
  <c r="BK278" i="2"/>
  <c r="N278" i="2"/>
  <c r="BE278" i="2" s="1"/>
  <c r="BI275" i="2"/>
  <c r="BH275" i="2"/>
  <c r="BG275" i="2"/>
  <c r="BF275" i="2"/>
  <c r="BE275" i="2"/>
  <c r="AA275" i="2"/>
  <c r="Y275" i="2"/>
  <c r="W275" i="2"/>
  <c r="BK275" i="2"/>
  <c r="N275" i="2"/>
  <c r="BI272" i="2"/>
  <c r="BH272" i="2"/>
  <c r="BG272" i="2"/>
  <c r="BF272" i="2"/>
  <c r="AA272" i="2"/>
  <c r="Y272" i="2"/>
  <c r="W272" i="2"/>
  <c r="BK272" i="2"/>
  <c r="N272" i="2"/>
  <c r="BE272" i="2" s="1"/>
  <c r="BI269" i="2"/>
  <c r="BH269" i="2"/>
  <c r="BG269" i="2"/>
  <c r="BF269" i="2"/>
  <c r="BE269" i="2"/>
  <c r="AA269" i="2"/>
  <c r="Y269" i="2"/>
  <c r="W269" i="2"/>
  <c r="BK269" i="2"/>
  <c r="N269" i="2"/>
  <c r="BI266" i="2"/>
  <c r="BH266" i="2"/>
  <c r="BG266" i="2"/>
  <c r="BF266" i="2"/>
  <c r="AA266" i="2"/>
  <c r="Y266" i="2"/>
  <c r="W266" i="2"/>
  <c r="BK266" i="2"/>
  <c r="N266" i="2"/>
  <c r="BE266" i="2" s="1"/>
  <c r="BI264" i="2"/>
  <c r="BH264" i="2"/>
  <c r="BG264" i="2"/>
  <c r="BF264" i="2"/>
  <c r="BE264" i="2"/>
  <c r="AA264" i="2"/>
  <c r="Y264" i="2"/>
  <c r="W264" i="2"/>
  <c r="BK264" i="2"/>
  <c r="N264" i="2"/>
  <c r="BI261" i="2"/>
  <c r="BH261" i="2"/>
  <c r="BG261" i="2"/>
  <c r="BF261" i="2"/>
  <c r="AA261" i="2"/>
  <c r="Y261" i="2"/>
  <c r="W261" i="2"/>
  <c r="BK261" i="2"/>
  <c r="N261" i="2"/>
  <c r="BE261" i="2" s="1"/>
  <c r="BI258" i="2"/>
  <c r="BH258" i="2"/>
  <c r="BG258" i="2"/>
  <c r="BF258" i="2"/>
  <c r="BE258" i="2"/>
  <c r="AA258" i="2"/>
  <c r="Y258" i="2"/>
  <c r="W258" i="2"/>
  <c r="BK258" i="2"/>
  <c r="N258" i="2"/>
  <c r="BI255" i="2"/>
  <c r="BH255" i="2"/>
  <c r="BG255" i="2"/>
  <c r="BF255" i="2"/>
  <c r="AA255" i="2"/>
  <c r="Y255" i="2"/>
  <c r="W255" i="2"/>
  <c r="BK255" i="2"/>
  <c r="N255" i="2"/>
  <c r="BE255" i="2" s="1"/>
  <c r="BI252" i="2"/>
  <c r="BH252" i="2"/>
  <c r="BG252" i="2"/>
  <c r="BF252" i="2"/>
  <c r="BE252" i="2"/>
  <c r="AA252" i="2"/>
  <c r="Y252" i="2"/>
  <c r="W252" i="2"/>
  <c r="BK252" i="2"/>
  <c r="N252" i="2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BE246" i="2"/>
  <c r="AA246" i="2"/>
  <c r="Y246" i="2"/>
  <c r="W246" i="2"/>
  <c r="BK246" i="2"/>
  <c r="N246" i="2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BE240" i="2"/>
  <c r="AA240" i="2"/>
  <c r="Y240" i="2"/>
  <c r="W240" i="2"/>
  <c r="BK240" i="2"/>
  <c r="N240" i="2"/>
  <c r="BI237" i="2"/>
  <c r="BH237" i="2"/>
  <c r="BG237" i="2"/>
  <c r="BF237" i="2"/>
  <c r="AA237" i="2"/>
  <c r="Y237" i="2"/>
  <c r="W237" i="2"/>
  <c r="BK237" i="2"/>
  <c r="N237" i="2"/>
  <c r="BE237" i="2" s="1"/>
  <c r="BI234" i="2"/>
  <c r="BH234" i="2"/>
  <c r="BG234" i="2"/>
  <c r="BF234" i="2"/>
  <c r="BE234" i="2"/>
  <c r="AA234" i="2"/>
  <c r="Y234" i="2"/>
  <c r="W234" i="2"/>
  <c r="BK234" i="2"/>
  <c r="N234" i="2"/>
  <c r="BI231" i="2"/>
  <c r="BH231" i="2"/>
  <c r="BG231" i="2"/>
  <c r="BF231" i="2"/>
  <c r="AA231" i="2"/>
  <c r="Y231" i="2"/>
  <c r="W231" i="2"/>
  <c r="BK231" i="2"/>
  <c r="N231" i="2"/>
  <c r="BE231" i="2" s="1"/>
  <c r="BI227" i="2"/>
  <c r="BH227" i="2"/>
  <c r="BG227" i="2"/>
  <c r="BF227" i="2"/>
  <c r="BE227" i="2"/>
  <c r="AA227" i="2"/>
  <c r="Y227" i="2"/>
  <c r="W227" i="2"/>
  <c r="BK227" i="2"/>
  <c r="N227" i="2"/>
  <c r="BI224" i="2"/>
  <c r="BH224" i="2"/>
  <c r="BG224" i="2"/>
  <c r="BF224" i="2"/>
  <c r="AA224" i="2"/>
  <c r="Y224" i="2"/>
  <c r="W224" i="2"/>
  <c r="BK224" i="2"/>
  <c r="N224" i="2"/>
  <c r="BE224" i="2" s="1"/>
  <c r="BI219" i="2"/>
  <c r="BH219" i="2"/>
  <c r="BG219" i="2"/>
  <c r="BF219" i="2"/>
  <c r="BE219" i="2"/>
  <c r="AA219" i="2"/>
  <c r="Y219" i="2"/>
  <c r="W219" i="2"/>
  <c r="BK219" i="2"/>
  <c r="BK218" i="2" s="1"/>
  <c r="N218" i="2" s="1"/>
  <c r="N96" i="2" s="1"/>
  <c r="N219" i="2"/>
  <c r="BI215" i="2"/>
  <c r="BH215" i="2"/>
  <c r="BG215" i="2"/>
  <c r="BF215" i="2"/>
  <c r="BE215" i="2"/>
  <c r="AA215" i="2"/>
  <c r="Y215" i="2"/>
  <c r="Y214" i="2" s="1"/>
  <c r="W215" i="2"/>
  <c r="W214" i="2" s="1"/>
  <c r="BK215" i="2"/>
  <c r="BK214" i="2" s="1"/>
  <c r="N214" i="2" s="1"/>
  <c r="N95" i="2" s="1"/>
  <c r="N215" i="2"/>
  <c r="BI211" i="2"/>
  <c r="BH211" i="2"/>
  <c r="BG211" i="2"/>
  <c r="BF211" i="2"/>
  <c r="AA211" i="2"/>
  <c r="AA210" i="2" s="1"/>
  <c r="Y211" i="2"/>
  <c r="Y210" i="2" s="1"/>
  <c r="W211" i="2"/>
  <c r="W210" i="2" s="1"/>
  <c r="BK211" i="2"/>
  <c r="BK210" i="2" s="1"/>
  <c r="N210" i="2" s="1"/>
  <c r="N94" i="2" s="1"/>
  <c r="N211" i="2"/>
  <c r="BE211" i="2" s="1"/>
  <c r="BI206" i="2"/>
  <c r="BH206" i="2"/>
  <c r="BG206" i="2"/>
  <c r="BF206" i="2"/>
  <c r="AA206" i="2"/>
  <c r="Y206" i="2"/>
  <c r="W206" i="2"/>
  <c r="BK206" i="2"/>
  <c r="N206" i="2"/>
  <c r="BE206" i="2" s="1"/>
  <c r="BI202" i="2"/>
  <c r="BH202" i="2"/>
  <c r="BG202" i="2"/>
  <c r="BF202" i="2"/>
  <c r="BE202" i="2"/>
  <c r="AA202" i="2"/>
  <c r="Y202" i="2"/>
  <c r="W202" i="2"/>
  <c r="BK202" i="2"/>
  <c r="N202" i="2"/>
  <c r="BI199" i="2"/>
  <c r="BH199" i="2"/>
  <c r="BG199" i="2"/>
  <c r="BF199" i="2"/>
  <c r="AA199" i="2"/>
  <c r="Y199" i="2"/>
  <c r="W199" i="2"/>
  <c r="BK199" i="2"/>
  <c r="N199" i="2"/>
  <c r="BE199" i="2" s="1"/>
  <c r="BI196" i="2"/>
  <c r="BH196" i="2"/>
  <c r="BG196" i="2"/>
  <c r="BF196" i="2"/>
  <c r="BE196" i="2"/>
  <c r="AA196" i="2"/>
  <c r="AA195" i="2" s="1"/>
  <c r="Y196" i="2"/>
  <c r="W196" i="2"/>
  <c r="BK196" i="2"/>
  <c r="BK195" i="2" s="1"/>
  <c r="N195" i="2" s="1"/>
  <c r="N93" i="2" s="1"/>
  <c r="N196" i="2"/>
  <c r="BI193" i="2"/>
  <c r="BH193" i="2"/>
  <c r="BG193" i="2"/>
  <c r="BF193" i="2"/>
  <c r="AA193" i="2"/>
  <c r="Y193" i="2"/>
  <c r="W193" i="2"/>
  <c r="BK193" i="2"/>
  <c r="N193" i="2"/>
  <c r="BE193" i="2" s="1"/>
  <c r="BI191" i="2"/>
  <c r="BH191" i="2"/>
  <c r="BG191" i="2"/>
  <c r="BF191" i="2"/>
  <c r="BE191" i="2"/>
  <c r="AA191" i="2"/>
  <c r="Y191" i="2"/>
  <c r="W191" i="2"/>
  <c r="BK191" i="2"/>
  <c r="N191" i="2"/>
  <c r="BI189" i="2"/>
  <c r="BH189" i="2"/>
  <c r="BG189" i="2"/>
  <c r="BF189" i="2"/>
  <c r="AA189" i="2"/>
  <c r="Y189" i="2"/>
  <c r="W189" i="2"/>
  <c r="BK189" i="2"/>
  <c r="N189" i="2"/>
  <c r="BE189" i="2" s="1"/>
  <c r="BI184" i="2"/>
  <c r="BH184" i="2"/>
  <c r="BG184" i="2"/>
  <c r="BF184" i="2"/>
  <c r="BE184" i="2"/>
  <c r="AA184" i="2"/>
  <c r="Y184" i="2"/>
  <c r="W184" i="2"/>
  <c r="BK184" i="2"/>
  <c r="N184" i="2"/>
  <c r="BI181" i="2"/>
  <c r="BH181" i="2"/>
  <c r="BG181" i="2"/>
  <c r="BF181" i="2"/>
  <c r="AA181" i="2"/>
  <c r="Y181" i="2"/>
  <c r="W181" i="2"/>
  <c r="BK181" i="2"/>
  <c r="N181" i="2"/>
  <c r="BE181" i="2" s="1"/>
  <c r="BI178" i="2"/>
  <c r="BH178" i="2"/>
  <c r="BG178" i="2"/>
  <c r="BF178" i="2"/>
  <c r="BE178" i="2"/>
  <c r="AA178" i="2"/>
  <c r="Y178" i="2"/>
  <c r="W178" i="2"/>
  <c r="BK178" i="2"/>
  <c r="N178" i="2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BE172" i="2"/>
  <c r="AA172" i="2"/>
  <c r="Y172" i="2"/>
  <c r="W172" i="2"/>
  <c r="BK172" i="2"/>
  <c r="N172" i="2"/>
  <c r="BI167" i="2"/>
  <c r="BH167" i="2"/>
  <c r="BG167" i="2"/>
  <c r="BF167" i="2"/>
  <c r="AA167" i="2"/>
  <c r="Y167" i="2"/>
  <c r="W167" i="2"/>
  <c r="BK167" i="2"/>
  <c r="N167" i="2"/>
  <c r="BE167" i="2" s="1"/>
  <c r="BI163" i="2"/>
  <c r="BH163" i="2"/>
  <c r="BG163" i="2"/>
  <c r="BF163" i="2"/>
  <c r="BE163" i="2"/>
  <c r="AA163" i="2"/>
  <c r="Y163" i="2"/>
  <c r="W163" i="2"/>
  <c r="BK163" i="2"/>
  <c r="N163" i="2"/>
  <c r="BI159" i="2"/>
  <c r="BH159" i="2"/>
  <c r="BG159" i="2"/>
  <c r="BF159" i="2"/>
  <c r="AA159" i="2"/>
  <c r="Y159" i="2"/>
  <c r="W159" i="2"/>
  <c r="BK159" i="2"/>
  <c r="N159" i="2"/>
  <c r="BE159" i="2" s="1"/>
  <c r="BI157" i="2"/>
  <c r="BH157" i="2"/>
  <c r="BG157" i="2"/>
  <c r="BF157" i="2"/>
  <c r="BE157" i="2"/>
  <c r="AA157" i="2"/>
  <c r="Y157" i="2"/>
  <c r="W157" i="2"/>
  <c r="BK157" i="2"/>
  <c r="N157" i="2"/>
  <c r="BI154" i="2"/>
  <c r="BH154" i="2"/>
  <c r="BG154" i="2"/>
  <c r="BF154" i="2"/>
  <c r="AA154" i="2"/>
  <c r="Y154" i="2"/>
  <c r="W154" i="2"/>
  <c r="BK154" i="2"/>
  <c r="N154" i="2"/>
  <c r="BE154" i="2" s="1"/>
  <c r="BI149" i="2"/>
  <c r="BH149" i="2"/>
  <c r="BG149" i="2"/>
  <c r="BF149" i="2"/>
  <c r="BE149" i="2"/>
  <c r="AA149" i="2"/>
  <c r="Y149" i="2"/>
  <c r="W149" i="2"/>
  <c r="BK149" i="2"/>
  <c r="BK148" i="2" s="1"/>
  <c r="N148" i="2" s="1"/>
  <c r="N92" i="2" s="1"/>
  <c r="N149" i="2"/>
  <c r="BI146" i="2"/>
  <c r="H36" i="2" s="1"/>
  <c r="BD88" i="1" s="1"/>
  <c r="BD87" i="1" s="1"/>
  <c r="W35" i="1" s="1"/>
  <c r="BH146" i="2"/>
  <c r="BG146" i="2"/>
  <c r="BF146" i="2"/>
  <c r="BE146" i="2"/>
  <c r="AA146" i="2"/>
  <c r="Y146" i="2"/>
  <c r="W146" i="2"/>
  <c r="BK146" i="2"/>
  <c r="N146" i="2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BE140" i="2"/>
  <c r="AA140" i="2"/>
  <c r="Y140" i="2"/>
  <c r="Y139" i="2" s="1"/>
  <c r="W140" i="2"/>
  <c r="W139" i="2" s="1"/>
  <c r="BK140" i="2"/>
  <c r="BK139" i="2" s="1"/>
  <c r="N139" i="2" s="1"/>
  <c r="N91" i="2" s="1"/>
  <c r="N140" i="2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BE134" i="2"/>
  <c r="AA134" i="2"/>
  <c r="Y134" i="2"/>
  <c r="Y133" i="2" s="1"/>
  <c r="W134" i="2"/>
  <c r="W133" i="2" s="1"/>
  <c r="BK134" i="2"/>
  <c r="BK133" i="2" s="1"/>
  <c r="N134" i="2"/>
  <c r="M127" i="2"/>
  <c r="F127" i="2"/>
  <c r="F125" i="2"/>
  <c r="F123" i="2"/>
  <c r="F122" i="2"/>
  <c r="BI112" i="2"/>
  <c r="BH112" i="2"/>
  <c r="BG112" i="2"/>
  <c r="BF11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M33" i="2" s="1"/>
  <c r="AW88" i="1" s="1"/>
  <c r="M83" i="2"/>
  <c r="F83" i="2"/>
  <c r="F81" i="2"/>
  <c r="F79" i="2"/>
  <c r="F78" i="2"/>
  <c r="O21" i="2"/>
  <c r="E21" i="2"/>
  <c r="O20" i="2"/>
  <c r="O15" i="2"/>
  <c r="E15" i="2"/>
  <c r="F128" i="2" s="1"/>
  <c r="O14" i="2"/>
  <c r="O9" i="2"/>
  <c r="M125" i="2" s="1"/>
  <c r="F6" i="2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148" i="2" l="1"/>
  <c r="W132" i="2" s="1"/>
  <c r="W131" i="2" s="1"/>
  <c r="AU88" i="1" s="1"/>
  <c r="AU87" i="1" s="1"/>
  <c r="AA218" i="2"/>
  <c r="Y285" i="2"/>
  <c r="AA312" i="2"/>
  <c r="H33" i="2"/>
  <c r="BA88" i="1" s="1"/>
  <c r="N299" i="2"/>
  <c r="N99" i="2" s="1"/>
  <c r="BK298" i="2"/>
  <c r="N298" i="2" s="1"/>
  <c r="N98" i="2" s="1"/>
  <c r="M113" i="3"/>
  <c r="M81" i="3"/>
  <c r="BK120" i="3"/>
  <c r="N121" i="3"/>
  <c r="N90" i="3" s="1"/>
  <c r="M128" i="2"/>
  <c r="M84" i="2"/>
  <c r="W298" i="2"/>
  <c r="AA298" i="2"/>
  <c r="W120" i="3"/>
  <c r="W119" i="3" s="1"/>
  <c r="AU89" i="1" s="1"/>
  <c r="H34" i="2"/>
  <c r="BB88" i="1" s="1"/>
  <c r="BB87" i="1" s="1"/>
  <c r="AA133" i="2"/>
  <c r="AA132" i="2" s="1"/>
  <c r="AA131" i="2" s="1"/>
  <c r="AA148" i="2"/>
  <c r="Y195" i="2"/>
  <c r="Y132" i="2" s="1"/>
  <c r="Y131" i="2" s="1"/>
  <c r="W218" i="2"/>
  <c r="BK285" i="2"/>
  <c r="N285" i="2" s="1"/>
  <c r="N97" i="2" s="1"/>
  <c r="W312" i="2"/>
  <c r="Y120" i="3"/>
  <c r="Y119" i="3" s="1"/>
  <c r="H35" i="2"/>
  <c r="BC88" i="1" s="1"/>
  <c r="BC87" i="1" s="1"/>
  <c r="BK132" i="2"/>
  <c r="F84" i="2"/>
  <c r="M81" i="2"/>
  <c r="F84" i="3"/>
  <c r="N149" i="3"/>
  <c r="BE149" i="3" s="1"/>
  <c r="H33" i="3"/>
  <c r="BA89" i="1" s="1"/>
  <c r="M84" i="3"/>
  <c r="F78" i="3"/>
  <c r="W34" i="1" l="1"/>
  <c r="AY87" i="1"/>
  <c r="W33" i="1"/>
  <c r="AX87" i="1"/>
  <c r="BK119" i="3"/>
  <c r="N119" i="3" s="1"/>
  <c r="N88" i="3" s="1"/>
  <c r="N120" i="3"/>
  <c r="N89" i="3" s="1"/>
  <c r="BA87" i="1"/>
  <c r="BK131" i="2"/>
  <c r="N131" i="2" s="1"/>
  <c r="N88" i="2" s="1"/>
  <c r="N132" i="2"/>
  <c r="N89" i="2" s="1"/>
  <c r="N111" i="2" l="1"/>
  <c r="BE111" i="2" s="1"/>
  <c r="N109" i="2"/>
  <c r="BE109" i="2" s="1"/>
  <c r="N107" i="2"/>
  <c r="N112" i="2"/>
  <c r="BE112" i="2" s="1"/>
  <c r="N110" i="2"/>
  <c r="BE110" i="2" s="1"/>
  <c r="N108" i="2"/>
  <c r="BE108" i="2" s="1"/>
  <c r="M27" i="2"/>
  <c r="W32" i="1"/>
  <c r="AW87" i="1"/>
  <c r="AK32" i="1" s="1"/>
  <c r="N100" i="3"/>
  <c r="BE100" i="3" s="1"/>
  <c r="N98" i="3"/>
  <c r="BE98" i="3" s="1"/>
  <c r="N96" i="3"/>
  <c r="BE96" i="3" s="1"/>
  <c r="M27" i="3"/>
  <c r="N99" i="3"/>
  <c r="BE99" i="3" s="1"/>
  <c r="N97" i="3"/>
  <c r="BE97" i="3" s="1"/>
  <c r="N95" i="3"/>
  <c r="BE107" i="2" l="1"/>
  <c r="N106" i="2"/>
  <c r="BE95" i="3"/>
  <c r="N94" i="3"/>
  <c r="M28" i="2" l="1"/>
  <c r="L114" i="2"/>
  <c r="M32" i="2"/>
  <c r="AV88" i="1" s="1"/>
  <c r="AT88" i="1" s="1"/>
  <c r="H32" i="2"/>
  <c r="AZ88" i="1" s="1"/>
  <c r="AZ87" i="1" s="1"/>
  <c r="H32" i="3"/>
  <c r="AZ89" i="1" s="1"/>
  <c r="M32" i="3"/>
  <c r="AV89" i="1" s="1"/>
  <c r="AT89" i="1" s="1"/>
  <c r="M28" i="3"/>
  <c r="L102" i="3"/>
  <c r="AS89" i="1" l="1"/>
  <c r="M30" i="3"/>
  <c r="AV87" i="1"/>
  <c r="AS88" i="1"/>
  <c r="AS87" i="1" s="1"/>
  <c r="M30" i="2"/>
  <c r="AT87" i="1" l="1"/>
  <c r="L38" i="2"/>
  <c r="AG88" i="1"/>
  <c r="AG89" i="1"/>
  <c r="AN89" i="1" s="1"/>
  <c r="L38" i="3"/>
  <c r="AG87" i="1" l="1"/>
  <c r="AN88" i="1"/>
  <c r="AK26" i="1" l="1"/>
  <c r="AG99" i="1"/>
  <c r="AG103" i="1"/>
  <c r="AG97" i="1"/>
  <c r="AG93" i="1"/>
  <c r="AG104" i="1"/>
  <c r="AG96" i="1"/>
  <c r="AG92" i="1"/>
  <c r="AG95" i="1"/>
  <c r="AG102" i="1"/>
  <c r="AG101" i="1"/>
  <c r="AG100" i="1"/>
  <c r="AG98" i="1"/>
  <c r="AG94" i="1"/>
  <c r="AN87" i="1"/>
  <c r="AG91" i="1" l="1"/>
  <c r="CD92" i="1"/>
  <c r="AV92" i="1"/>
  <c r="BY92" i="1" s="1"/>
  <c r="AV101" i="1"/>
  <c r="BY101" i="1" s="1"/>
  <c r="CD101" i="1"/>
  <c r="CD96" i="1"/>
  <c r="AV96" i="1"/>
  <c r="BY96" i="1" s="1"/>
  <c r="CD103" i="1"/>
  <c r="AV103" i="1"/>
  <c r="BY103" i="1" s="1"/>
  <c r="CD97" i="1"/>
  <c r="AV97" i="1"/>
  <c r="BY97" i="1" s="1"/>
  <c r="CD94" i="1"/>
  <c r="AV94" i="1"/>
  <c r="BY94" i="1" s="1"/>
  <c r="CD102" i="1"/>
  <c r="AV102" i="1"/>
  <c r="BY102" i="1" s="1"/>
  <c r="AV104" i="1"/>
  <c r="BY104" i="1" s="1"/>
  <c r="CD104" i="1"/>
  <c r="CD99" i="1"/>
  <c r="AV99" i="1"/>
  <c r="BY99" i="1" s="1"/>
  <c r="CD98" i="1"/>
  <c r="AV98" i="1"/>
  <c r="BY98" i="1" s="1"/>
  <c r="AN98" i="1"/>
  <c r="AV95" i="1"/>
  <c r="BY95" i="1" s="1"/>
  <c r="AN95" i="1"/>
  <c r="CD95" i="1"/>
  <c r="CD93" i="1"/>
  <c r="AV93" i="1"/>
  <c r="BY93" i="1" s="1"/>
  <c r="AN93" i="1"/>
  <c r="CD100" i="1"/>
  <c r="AV100" i="1"/>
  <c r="BY100" i="1" s="1"/>
  <c r="AK31" i="1" l="1"/>
  <c r="W31" i="1"/>
  <c r="AN100" i="1"/>
  <c r="AN99" i="1"/>
  <c r="AN104" i="1"/>
  <c r="AN102" i="1"/>
  <c r="AN97" i="1"/>
  <c r="AN96" i="1"/>
  <c r="AN92" i="1"/>
  <c r="AN91" i="1" s="1"/>
  <c r="AN106" i="1" s="1"/>
  <c r="AN94" i="1"/>
  <c r="AN103" i="1"/>
  <c r="AN101" i="1"/>
  <c r="AK27" i="1"/>
  <c r="AK29" i="1" s="1"/>
  <c r="AK37" i="1" s="1"/>
  <c r="AG106" i="1"/>
</calcChain>
</file>

<file path=xl/sharedStrings.xml><?xml version="1.0" encoding="utf-8"?>
<sst xmlns="http://schemas.openxmlformats.org/spreadsheetml/2006/main" count="3021" uniqueCount="580">
  <si>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</si>
  <si>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</si>
  <si>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</si>
  <si>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</si>
  <si>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</si>
  <si>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</si>
  <si>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</si>
  <si>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</si>
  <si>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</si>
  <si>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</si>
  <si>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</si>
  <si>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</si>
  <si>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</si>
  <si>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</si>
  <si>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</si>
  <si>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</si>
  <si>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</si>
  <si>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ART-069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</si>
  <si>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</si>
  <si>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</si>
  <si>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SŠ PTA Jihlava - demolice objektu údržby, Polenská</t>
  </si>
  <si>
    <t>0,1</t>
  </si>
  <si>
    <t>JKSO:</t>
  </si>
  <si>
    <t>801 33</t>
  </si>
  <si>
    <t>CC-CZ:</t>
  </si>
  <si>
    <t>12631</t>
  </si>
  <si>
    <t>1</t>
  </si>
  <si>
    <t>Místo:</t>
  </si>
  <si>
    <t>Jihlava</t>
  </si>
  <si>
    <t>Datum:</t>
  </si>
  <si>
    <t>22. 3. 2016</t>
  </si>
  <si>
    <t>10</t>
  </si>
  <si>
    <t>100</t>
  </si>
  <si>
    <t>Objednatel:</t>
  </si>
  <si>
    <t>IČ:</t>
  </si>
  <si>
    <t/>
  </si>
  <si>
    <t>Kraj Výsočina, Žižkova 57, Jihlava</t>
  </si>
  <si>
    <t>DIČ:</t>
  </si>
  <si>
    <t>Zhotovitel:</t>
  </si>
  <si>
    <t>Vyplň údaj</t>
  </si>
  <si>
    <t>Projektant:</t>
  </si>
  <si>
    <t>Artprojekt Jihlava spol. s r.o.</t>
  </si>
  <si>
    <t>True</t>
  </si>
  <si>
    <t>Zpracovatel:</t>
  </si>
  <si>
    <t xml:space="preserve"> </t>
  </si>
  <si>
    <t>Poznámka:</t>
  </si>
  <si>
    <t xml:space="preserve">Soupis prací je sestaven za využití položek Cenové soustavy ÚRS. Cenové a technické podmínky položek Cenové soustavy ÚRS, které nejsou uvedeny v soupisu prací (tzn. úvodní části katalogů) jsou neomezeně dálkovš k dispozici na_x000D_
 www.cs-urs.cz. Položky soupisu prací, které nemají ve sloupci "Cenová soustava" uveden žádný údaj, nepochází z Cenové soustavy ÚRS._x000D_
Předpokládá se, že dodavatel před zpracováním cenové nabídky pečlivě prostuduje všechny podklady, pokyny a technické specifikace obsažené v zadávací dokumentaci a podmínkách a bude se jimi při zpracování nabídkové ceny řídit._x000D_
Zadavatel nemůže vzít v úvahu žádnou dodatečnou výhradu dodavatele k soupisu stavebních prací, dodávek a služeb._x000D_
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</si>
  <si>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</si>
  <si>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</si>
  <si>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</si>
  <si>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</si>
  <si>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</si>
  <si>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</si>
  <si>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</si>
  <si>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</si>
  <si>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</si>
  <si>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</si>
  <si>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</si>
  <si>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</si>
  <si>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</si>
  <si>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</si>
  <si>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</si>
  <si>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</si>
  <si>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</si>
  <si>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</si>
  <si>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</si>
  <si>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</si>
  <si>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</si>
  <si>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</si>
  <si>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</si>
  <si>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</si>
  <si>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</si>
  <si>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</si>
  <si>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</si>
  <si>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</si>
  <si>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</si>
  <si>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</si>
  <si>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</si>
  <si>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</si>
  <si>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</si>
  <si>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</si>
  <si>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</si>
  <si>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</si>
  <si>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</si>
  <si>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</si>
  <si>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</si>
  <si>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</si>
  <si>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</si>
  <si>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</si>
  <si>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{106314e6-4a21-4c0d-b937-d9e67c0be258}</t>
  </si>
  <si>
    <t>{00000000-0000-0000-0000-000000000000}</t>
  </si>
  <si>
    <t>/</t>
  </si>
  <si>
    <t>ART-06901</t>
  </si>
  <si>
    <t xml:space="preserve">Demolice objektu údržby - stavební část </t>
  </si>
  <si>
    <t>{da3d5ef0-452e-4134-a5e8-0f930a34a575}</t>
  </si>
  <si>
    <t>ART-06902</t>
  </si>
  <si>
    <t>vedlejší a ostatní náklady</t>
  </si>
  <si>
    <t>{83e22a25-44db-42d1-be8b-f26588ada87d}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</si>
  <si>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</si>
  <si>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</si>
  <si>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</si>
  <si>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</si>
  <si>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</si>
  <si>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</si>
  <si>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</si>
  <si>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</si>
  <si>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</si>
  <si>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</si>
  <si>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</si>
  <si>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</si>
  <si>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</si>
  <si>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</si>
  <si>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</si>
  <si>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</si>
  <si>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</si>
  <si>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</si>
  <si>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</si>
  <si>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</si>
  <si>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</si>
  <si>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</si>
  <si>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</si>
  <si>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bobkl1</t>
  </si>
  <si>
    <t>10,6</t>
  </si>
  <si>
    <t>2</t>
  </si>
  <si>
    <t>bom1</t>
  </si>
  <si>
    <t>4,25</t>
  </si>
  <si>
    <t>KRYCÍ LIST ROZPOČTU</t>
  </si>
  <si>
    <t>bom2</t>
  </si>
  <si>
    <t>73,223</t>
  </si>
  <si>
    <t>dr1</t>
  </si>
  <si>
    <t>16,48</t>
  </si>
  <si>
    <t>dren1</t>
  </si>
  <si>
    <t>52,26</t>
  </si>
  <si>
    <t>Objekt:</t>
  </si>
  <si>
    <t xml:space="preserve">ART-06901 - Demolice objektu údržby - stavební část </t>
  </si>
  <si>
    <t>obr1</t>
  </si>
  <si>
    <t>32,748</t>
  </si>
  <si>
    <t>obr2</t>
  </si>
  <si>
    <t>23,143</t>
  </si>
  <si>
    <t>om1</t>
  </si>
  <si>
    <t>88,073</t>
  </si>
  <si>
    <t>om2</t>
  </si>
  <si>
    <t>61,013</t>
  </si>
  <si>
    <t>om3</t>
  </si>
  <si>
    <t>6,66</t>
  </si>
  <si>
    <t>pl1</t>
  </si>
  <si>
    <t>235,746</t>
  </si>
  <si>
    <t>st1</t>
  </si>
  <si>
    <t>128,452</t>
  </si>
  <si>
    <t>sut11</t>
  </si>
  <si>
    <t>419,088</t>
  </si>
  <si>
    <t>sut2</t>
  </si>
  <si>
    <t>10,716</t>
  </si>
  <si>
    <t>tor1</t>
  </si>
  <si>
    <t>28,175</t>
  </si>
  <si>
    <t>tor11</t>
  </si>
  <si>
    <t>27,06</t>
  </si>
  <si>
    <t>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apod._x000D_
- Položky jsou sestaveny za pomocí Cenové soustavy ÚRS nebo pomocí položek vlastních. Pro všechny položky platí, že do ceny je nutno zahrnout náklady spojené s koordinací, s pokyny vyplývajícími z RDP, zejména TZ._x000D_
- Uchazeč o veřejnou zakázku je povinen při oceňování soutěžního SOUPISU PRACÍ provést kontrolu funkce aritmetických vzorců jednotlivých položkových soupisů ve vazbě na jednotlivé oddíly, rekapitulace a krycí listy._x000D_
- Kde není výslovně uvedeno, bude pracovní postup a technologie provádění stanovena oprávněnou osobou zhotovitele._x000D_
- Veškeré rozměry budou upřesněny po odkrytí a prozkoumání jednotlivých prvků._x000D_
_x000D_
Všechny položky se odkazují na výkresovou dokumentaci, technické zprávy . Dle § 7 zákona 230/2012 Sb.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</si>
  <si>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</si>
  <si>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</si>
  <si>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</si>
  <si>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</si>
  <si>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</si>
  <si>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</si>
  <si>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</si>
  <si>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2 - Zakládání</t>
  </si>
  <si>
    <t xml:space="preserve">    5 - Komunikace</t>
  </si>
  <si>
    <t xml:space="preserve">    6 - Úpravy povrchů, podlahy a osazování výplní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</si>
  <si>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</si>
  <si>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</si>
  <si>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</si>
  <si>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</si>
  <si>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</si>
  <si>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</si>
  <si>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</si>
  <si>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</si>
  <si>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</si>
  <si>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</si>
  <si>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</si>
  <si>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>VP -   Vícepráce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</si>
  <si>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</si>
  <si>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</si>
  <si>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</si>
  <si>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</si>
  <si>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</si>
  <si>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</si>
  <si>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</si>
  <si>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</si>
  <si>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</si>
  <si>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</si>
  <si>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</si>
  <si>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</si>
  <si>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</si>
  <si>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</si>
  <si>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</si>
  <si>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</si>
  <si>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</si>
  <si>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</si>
  <si>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</si>
  <si>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</si>
  <si>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</si>
  <si>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</si>
  <si>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</si>
  <si>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</si>
  <si>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</si>
  <si>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212972111</t>
  </si>
  <si>
    <t>Opláštění drenážních trub filtrační textilií DN 65</t>
  </si>
  <si>
    <t>m</t>
  </si>
  <si>
    <t>4</t>
  </si>
  <si>
    <t>1111758326</t>
  </si>
  <si>
    <t>VV</t>
  </si>
  <si>
    <t>R212755001</t>
  </si>
  <si>
    <t>Drenážní trubky plastových flexibilních D 50 mm s uchycením do zdiva vč. všech souv. dodávek a prací D+M</t>
  </si>
  <si>
    <t>-2091329885</t>
  </si>
  <si>
    <t>"v.č. 101 - půdorys"</t>
  </si>
  <si>
    <t>18,09*2+6,24*2+0,15*12*2</t>
  </si>
  <si>
    <t>3</t>
  </si>
  <si>
    <t>R56485111114</t>
  </si>
  <si>
    <t>Podklad ze štěrkodrtě ŠD tl 150 mm - fr. 0 - 63 D+M</t>
  </si>
  <si>
    <t>m2</t>
  </si>
  <si>
    <t>-1643781689</t>
  </si>
  <si>
    <t>pl1*0,5</t>
  </si>
  <si>
    <t>R564951001</t>
  </si>
  <si>
    <t>Podklad ze stavební drti se zeminou tl 140 mm se zhutněním D+M</t>
  </si>
  <si>
    <t>1130186782</t>
  </si>
  <si>
    <t>(2,883+4,553)*0,5*3,76*2</t>
  </si>
  <si>
    <t>17,79*5,84*2</t>
  </si>
  <si>
    <t>Součet</t>
  </si>
  <si>
    <t>5</t>
  </si>
  <si>
    <t>R5645001</t>
  </si>
  <si>
    <t xml:space="preserve">úprava, zapravení a doplnění okraje asf. plochy v místě napojení na nové zpevněné plochy vč. všech souv. dodávek a prací D+M </t>
  </si>
  <si>
    <t>2080455454</t>
  </si>
  <si>
    <t>4,553+18,59</t>
  </si>
  <si>
    <t>6</t>
  </si>
  <si>
    <t>612135101</t>
  </si>
  <si>
    <t>Hrubá výplň rýh ve stěnách maltou jakékoli šířky rýhy</t>
  </si>
  <si>
    <t>-1610950965</t>
  </si>
  <si>
    <t>(0,2*2+0,5+0,8+0,6*2+0,8)*3,4</t>
  </si>
  <si>
    <t>dr1*0,15*2</t>
  </si>
  <si>
    <t>7</t>
  </si>
  <si>
    <t>622325102</t>
  </si>
  <si>
    <t>Oprava vápenocementové hladké omítky vnějších stěn v rozsahu do 30%</t>
  </si>
  <si>
    <t>-404142319</t>
  </si>
  <si>
    <t>(0,8+1)*3,7</t>
  </si>
  <si>
    <t>8</t>
  </si>
  <si>
    <t>R62238001</t>
  </si>
  <si>
    <t>minerální štuk vnějších stěn D+M</t>
  </si>
  <si>
    <t>903369270</t>
  </si>
  <si>
    <t>9</t>
  </si>
  <si>
    <t>R622821001</t>
  </si>
  <si>
    <t>Vnější sanační tepelně izolační omítka  prováděná ručně D+M</t>
  </si>
  <si>
    <t>175843845</t>
  </si>
  <si>
    <t>-tor11</t>
  </si>
  <si>
    <t>622611132</t>
  </si>
  <si>
    <t>Nátěr silikátový dvojnásobný vnějších omítaných stěn včetně penetrace provedený ručně</t>
  </si>
  <si>
    <t>1352589786</t>
  </si>
  <si>
    <t>11</t>
  </si>
  <si>
    <t>629995101</t>
  </si>
  <si>
    <t>Očištění vnějších ploch tlakovou vodou</t>
  </si>
  <si>
    <t>-218902761</t>
  </si>
  <si>
    <t>12</t>
  </si>
  <si>
    <t>644941111</t>
  </si>
  <si>
    <t>Osazování ventilačních mřížek velikosti do 150 x 150 mm</t>
  </si>
  <si>
    <t>kus</t>
  </si>
  <si>
    <t>-407459140</t>
  </si>
  <si>
    <t>24</t>
  </si>
  <si>
    <t>13</t>
  </si>
  <si>
    <t>M</t>
  </si>
  <si>
    <t>562456530</t>
  </si>
  <si>
    <t>mřížka větrací plast VM 50 B bílá se síťovinou</t>
  </si>
  <si>
    <t>1527365183</t>
  </si>
  <si>
    <t>"klempířské výrobky"</t>
  </si>
  <si>
    <t>24*1,1</t>
  </si>
  <si>
    <t>14</t>
  </si>
  <si>
    <t>R629991001</t>
  </si>
  <si>
    <t>Zakrytí a ochrana kamen. zdi z OSB desek po dobu demolice a staveb. prací</t>
  </si>
  <si>
    <t>777035758</t>
  </si>
  <si>
    <t>1,5</t>
  </si>
  <si>
    <t>R629991002</t>
  </si>
  <si>
    <t>Zakrytí a ochrana sousedních fasád po dobu demolice a staveb. prací</t>
  </si>
  <si>
    <t>-545708651</t>
  </si>
  <si>
    <t>1*4*2</t>
  </si>
  <si>
    <t>16</t>
  </si>
  <si>
    <t>985511113</t>
  </si>
  <si>
    <t>Torkretový plášť  stěn tl 50 mm beton C25/30 D+M</t>
  </si>
  <si>
    <t>689103568</t>
  </si>
  <si>
    <t>(2,23+0,5+18,09+6,24)*1</t>
  </si>
  <si>
    <t>2,23*0,5</t>
  </si>
  <si>
    <t>17</t>
  </si>
  <si>
    <t>985511119</t>
  </si>
  <si>
    <t>příplatek torkretový plášť stěn ZKD 10 mm D+M</t>
  </si>
  <si>
    <t>669398021</t>
  </si>
  <si>
    <t>tor1*10</t>
  </si>
  <si>
    <t>18</t>
  </si>
  <si>
    <t>R985562001</t>
  </si>
  <si>
    <t>Výztuž torkretového pláště stěn ze svařovaných sítí jednovrstvých D drátu 6 mm velikost ok do 100 mm D+M</t>
  </si>
  <si>
    <t>-864306236</t>
  </si>
  <si>
    <t>19</t>
  </si>
  <si>
    <t>R985564001</t>
  </si>
  <si>
    <t>Kotvičky pro výztuž torkret. pláště hl do 200 mm z oceli D 8 mm do chemické malty D+M</t>
  </si>
  <si>
    <t>-1580551518</t>
  </si>
  <si>
    <t>tor1*4*1,1</t>
  </si>
  <si>
    <t>20</t>
  </si>
  <si>
    <t>916131113</t>
  </si>
  <si>
    <t>Osazení silničního obrubníku betonového ležatého s boční opěrou do lože z betonu prostého</t>
  </si>
  <si>
    <t>1665482830</t>
  </si>
  <si>
    <t>916131213</t>
  </si>
  <si>
    <t>Osazení silničního obrubníku betonového stojatého s boční opěrou do lože z betonu prostého</t>
  </si>
  <si>
    <t>-1024511096</t>
  </si>
  <si>
    <t>3,455+2,733+0,15+2,08+18,09+6,24</t>
  </si>
  <si>
    <t>22</t>
  </si>
  <si>
    <t>592R1746002</t>
  </si>
  <si>
    <t>obrubník betonový  100x15x25 cm</t>
  </si>
  <si>
    <t>-312639938</t>
  </si>
  <si>
    <t>obr1*1,02</t>
  </si>
  <si>
    <t>obr2*1,02</t>
  </si>
  <si>
    <t>23</t>
  </si>
  <si>
    <t>916991121</t>
  </si>
  <si>
    <t>Lože pod obrubníky, krajníky nebo obruby z dlažebních kostek z betonu prostého</t>
  </si>
  <si>
    <t>m3</t>
  </si>
  <si>
    <t>187753547</t>
  </si>
  <si>
    <t>obr1*0,3*0,05</t>
  </si>
  <si>
    <t>obr2*0,5*0,05</t>
  </si>
  <si>
    <t>949101111</t>
  </si>
  <si>
    <t>Lešení pomocné pro objekty pozemních staveb s lešeňovou podlahou v do 1,9 m zatížení do 150 kg/m2</t>
  </si>
  <si>
    <t>881320703</t>
  </si>
  <si>
    <t>(18,09+6,24+1,5)*1,5</t>
  </si>
  <si>
    <t>25</t>
  </si>
  <si>
    <t>R950001</t>
  </si>
  <si>
    <t>kompletní vyčištění staveniště a ploch dotčených stavebním provozem - zvýšené nároky - areál školy</t>
  </si>
  <si>
    <t>1713638258</t>
  </si>
  <si>
    <t>"rozsah dotčeného staveniště"</t>
  </si>
  <si>
    <t>650</t>
  </si>
  <si>
    <t>26</t>
  </si>
  <si>
    <t>962031132</t>
  </si>
  <si>
    <t>Bourání příček z cihel pálených na MVC tl do 100 mm</t>
  </si>
  <si>
    <t>326905274</t>
  </si>
  <si>
    <t>5,24*3,4+3,5*3,4+1*3,4*2</t>
  </si>
  <si>
    <t>-0,8*2*2+1*0,2*2</t>
  </si>
  <si>
    <t>27</t>
  </si>
  <si>
    <t>962031133</t>
  </si>
  <si>
    <t>Bourání příček z cihel pálených na MVC tl do 150 mm</t>
  </si>
  <si>
    <t>1254775430</t>
  </si>
  <si>
    <t>2,8*3,4-0,6*2</t>
  </si>
  <si>
    <t>28</t>
  </si>
  <si>
    <t>962032231</t>
  </si>
  <si>
    <t>Bourání zdiva z cihel pálených nebo vápenopískových na MV nebo MVC</t>
  </si>
  <si>
    <t>-1883852322</t>
  </si>
  <si>
    <t>(18,89*2+5,24*2+4)*3,4-(0,84*1,2+1,46*1,45*4+0,8*2+1,29*2,16)*0,5</t>
  </si>
  <si>
    <t>29</t>
  </si>
  <si>
    <t>963031532</t>
  </si>
  <si>
    <t>Bourání cihelných kleneb na MVC tl do 150 mm do ocelových nosníků</t>
  </si>
  <si>
    <t>242505404</t>
  </si>
  <si>
    <t>18,59*6,36</t>
  </si>
  <si>
    <t>30</t>
  </si>
  <si>
    <t>964073441</t>
  </si>
  <si>
    <t>Vybourání válcovaných nosníků ze zdiva cihelného dl do 8 m hmotnosti 55 kg/m</t>
  </si>
  <si>
    <t>t</t>
  </si>
  <si>
    <t>-38285840</t>
  </si>
  <si>
    <t>6,36*17*25,3*0,001</t>
  </si>
  <si>
    <t>31</t>
  </si>
  <si>
    <t>965042141</t>
  </si>
  <si>
    <t>Bourání podkladů pod dlažby nebo mazanin betonových nebo z litého asfaltu tl do 100 mm pl přes 4 m2</t>
  </si>
  <si>
    <t>1043585402</t>
  </si>
  <si>
    <t>18,59*5,24*0,05</t>
  </si>
  <si>
    <t>32</t>
  </si>
  <si>
    <t>965042241</t>
  </si>
  <si>
    <t>Bourání podkladů pod dlažby nebo mazanin betonových nebo z litého asfaltu tl přes 100 mm pl pře 4 m2</t>
  </si>
  <si>
    <t>-1901931341</t>
  </si>
  <si>
    <t>18,59*6,36*0,15*0,5+18,59*6,36*0,1</t>
  </si>
  <si>
    <t>33</t>
  </si>
  <si>
    <t>965081213</t>
  </si>
  <si>
    <t>Bourání podlah z dlaždic keramických nebo xylolitových tl do 10 mm plochy přes 1 m2</t>
  </si>
  <si>
    <t>-1492545355</t>
  </si>
  <si>
    <t>4*3,4</t>
  </si>
  <si>
    <t>34</t>
  </si>
  <si>
    <t>968062375</t>
  </si>
  <si>
    <t>Vybourání dřevěných rámů oken zdvojených včetně křídel pl do 2 m2</t>
  </si>
  <si>
    <t>-822711452</t>
  </si>
  <si>
    <t>0,84*1,2</t>
  </si>
  <si>
    <t>35</t>
  </si>
  <si>
    <t>968062376</t>
  </si>
  <si>
    <t>Vybourání dřevěných rámů oken zdvojených včetně křídel pl do 4 m2</t>
  </si>
  <si>
    <t>1939967457</t>
  </si>
  <si>
    <t>1,46*1,45*4</t>
  </si>
  <si>
    <t>36</t>
  </si>
  <si>
    <t>968072455</t>
  </si>
  <si>
    <t>Vybourání kovových dveřních zárubní pl do 2 m2</t>
  </si>
  <si>
    <t>-813329724</t>
  </si>
  <si>
    <t>0,8*2*3+0,6*2</t>
  </si>
  <si>
    <t>37</t>
  </si>
  <si>
    <t>968082022</t>
  </si>
  <si>
    <t>Vybourání plastových zárubní dveří plochy do 4 m2</t>
  </si>
  <si>
    <t>2142111336</t>
  </si>
  <si>
    <t>1,29*2,16</t>
  </si>
  <si>
    <t>38</t>
  </si>
  <si>
    <t>974031164</t>
  </si>
  <si>
    <t>Vysekání rýh ve zdivu cihelném hl do 150 mm š do 150 mm</t>
  </si>
  <si>
    <t>-1358311615</t>
  </si>
  <si>
    <t>0,8*2+0,6*2*2+6,24*2</t>
  </si>
  <si>
    <t>39</t>
  </si>
  <si>
    <t>978013191</t>
  </si>
  <si>
    <t>Otlučení vnitřních omítek stěn MV nebo MVC stěn v rozsahu do 100 %</t>
  </si>
  <si>
    <t>-1095765905</t>
  </si>
  <si>
    <t>1,25*3,4</t>
  </si>
  <si>
    <t>40</t>
  </si>
  <si>
    <t>978015341</t>
  </si>
  <si>
    <t>Otlučení vnějších omítek MV nebo MVC  průčelí v rozsahu do 30 %</t>
  </si>
  <si>
    <t>-268784644</t>
  </si>
  <si>
    <t>41</t>
  </si>
  <si>
    <t>978015391</t>
  </si>
  <si>
    <t>Otlučení vnějších omítek MV nebo MVC  průčelí v rozsahu do 100 %</t>
  </si>
  <si>
    <t>1389025901</t>
  </si>
  <si>
    <t>18,89*3,7+0,15*3,7*6</t>
  </si>
  <si>
    <t>42</t>
  </si>
  <si>
    <t>978059541</t>
  </si>
  <si>
    <t>Odsekání a odebrání obkladů stěn z vnitřních obkládaček plochy přes 1 m2</t>
  </si>
  <si>
    <t>1423505360</t>
  </si>
  <si>
    <t>4*2,5+1*0,15*4</t>
  </si>
  <si>
    <t>43</t>
  </si>
  <si>
    <t>R9600001</t>
  </si>
  <si>
    <t>vybourání větrací žaluzie 500 x 600 mm a větráku ze zdiva</t>
  </si>
  <si>
    <t>ks</t>
  </si>
  <si>
    <t>-1789845222</t>
  </si>
  <si>
    <t>44</t>
  </si>
  <si>
    <t>R9600002</t>
  </si>
  <si>
    <t>vybourání ocelového odvětrávacího potrubí DN 100 mm - dl. 2 m</t>
  </si>
  <si>
    <t>425042715</t>
  </si>
  <si>
    <t>45</t>
  </si>
  <si>
    <t>R9600003</t>
  </si>
  <si>
    <t>Demontáž plechové cedule s uložením pro další použití</t>
  </si>
  <si>
    <t>1014568823</t>
  </si>
  <si>
    <t>46</t>
  </si>
  <si>
    <t>R9860001</t>
  </si>
  <si>
    <t xml:space="preserve">kompletní demontáž elektroinstalací a svítidel - zářivkové svítidlo dl. 1500 mm - 5 ks, nástěnné svítidlo DN 300 mm - 2 ks, kabeláž 200 m -  vč. odvozu a uložení na skládku </t>
  </si>
  <si>
    <t>934830905</t>
  </si>
  <si>
    <t>47</t>
  </si>
  <si>
    <t>R9860002</t>
  </si>
  <si>
    <t>odpojení objektu od el. energie vč. všech souv. dodávek a prací</t>
  </si>
  <si>
    <t>kpl</t>
  </si>
  <si>
    <t>1400377479</t>
  </si>
  <si>
    <t>48</t>
  </si>
  <si>
    <t>997013211</t>
  </si>
  <si>
    <t>Vnitrostaveništní doprava suti a vybouraných hmot pro budovy v do 6 m ručně</t>
  </si>
  <si>
    <t>1525792549</t>
  </si>
  <si>
    <t>49</t>
  </si>
  <si>
    <t>997013501</t>
  </si>
  <si>
    <t>Odvoz suti na skládku a vybouraných hmot nebo meziskládku do 1 km se složením</t>
  </si>
  <si>
    <t>-232303314</t>
  </si>
  <si>
    <t>50</t>
  </si>
  <si>
    <t>997013509</t>
  </si>
  <si>
    <t>Příplatek k odvozu suti a vybouraných hmot na skládku ZKD 1 km přes 1 km</t>
  </si>
  <si>
    <t>-561078916</t>
  </si>
  <si>
    <t>419,088*10</t>
  </si>
  <si>
    <t>51</t>
  </si>
  <si>
    <t>997013822</t>
  </si>
  <si>
    <t>Poplatek za uložení stavebního odpadu s oleji nebo ropnými látkami  na skládce (skládkovné)</t>
  </si>
  <si>
    <t>-946129755</t>
  </si>
  <si>
    <t>52</t>
  </si>
  <si>
    <t>998017001</t>
  </si>
  <si>
    <t>Přesun hmot s omezením mechanizace pro budovy v do 6 m</t>
  </si>
  <si>
    <t>-867731506</t>
  </si>
  <si>
    <t>53</t>
  </si>
  <si>
    <t>R997013001</t>
  </si>
  <si>
    <t>Poplatek za uložení  na skládce (skládkovné)</t>
  </si>
  <si>
    <t>-965778580</t>
  </si>
  <si>
    <t>-sut2</t>
  </si>
  <si>
    <t>54</t>
  </si>
  <si>
    <t>R712300001</t>
  </si>
  <si>
    <t>Odstranění fólie pojistné hydroizolace</t>
  </si>
  <si>
    <t>-799061753</t>
  </si>
  <si>
    <t>55</t>
  </si>
  <si>
    <t>713110811</t>
  </si>
  <si>
    <t>Odstranění tepelné izolace stropů volně kladených z vláknitých materiálů tl do 100 mm</t>
  </si>
  <si>
    <t>1865938701</t>
  </si>
  <si>
    <t>56</t>
  </si>
  <si>
    <t>762331811</t>
  </si>
  <si>
    <t>Demontáž vázaných kcí krovů z hranolů průřezové plochy do 120 cm2</t>
  </si>
  <si>
    <t>-443860242</t>
  </si>
  <si>
    <t>6,8*17</t>
  </si>
  <si>
    <t>57</t>
  </si>
  <si>
    <t>762341811</t>
  </si>
  <si>
    <t>Demontáž bednění střech z prken</t>
  </si>
  <si>
    <t>425724815</t>
  </si>
  <si>
    <t>58</t>
  </si>
  <si>
    <t>764311822</t>
  </si>
  <si>
    <t>Demontáž krytina hladká tabule 2000x1000 mm sklon do 30° plocha přes 25 m2</t>
  </si>
  <si>
    <t>-1940976477</t>
  </si>
  <si>
    <t>18,89*6,8</t>
  </si>
  <si>
    <t>59</t>
  </si>
  <si>
    <t>764334850</t>
  </si>
  <si>
    <t>Demontáž lemování zdí plochá střecha s krycím plechem rš 500 mm</t>
  </si>
  <si>
    <t>-2007077084</t>
  </si>
  <si>
    <t>18,89+6,8</t>
  </si>
  <si>
    <t>60</t>
  </si>
  <si>
    <t>764352840</t>
  </si>
  <si>
    <t>Demontáž žlab podokapní půlkruhový obloukový rš 330 mm do 30°</t>
  </si>
  <si>
    <t>1421081942</t>
  </si>
  <si>
    <t>18,89</t>
  </si>
  <si>
    <t>61</t>
  </si>
  <si>
    <t>764391820</t>
  </si>
  <si>
    <t>Demontáž závětrná lišta rš 330 mm do 30°</t>
  </si>
  <si>
    <t>-956632146</t>
  </si>
  <si>
    <t>6,8</t>
  </si>
  <si>
    <t>62</t>
  </si>
  <si>
    <t>764410850</t>
  </si>
  <si>
    <t>Demontáž oplechování parapetu rš do 330 mm</t>
  </si>
  <si>
    <t>-1993379473</t>
  </si>
  <si>
    <t>0,84+1,46*2</t>
  </si>
  <si>
    <t>63</t>
  </si>
  <si>
    <t>764454803</t>
  </si>
  <si>
    <t>Demontáž trouby kruhové průměr 150 mm</t>
  </si>
  <si>
    <t>503032916</t>
  </si>
  <si>
    <t>2,976</t>
  </si>
  <si>
    <t>64</t>
  </si>
  <si>
    <t>R764731001</t>
  </si>
  <si>
    <t>Oplechování říms  rš 110 mm ozn. 01 z poplastovaného plechu D+M</t>
  </si>
  <si>
    <t>-1399103278</t>
  </si>
  <si>
    <t>18,85+6,3</t>
  </si>
  <si>
    <t>65</t>
  </si>
  <si>
    <t>R764731002</t>
  </si>
  <si>
    <t>Oplechování říms  rš 115 mm ozn. 02 z poplastovaného plechu D+M</t>
  </si>
  <si>
    <t>1840499428</t>
  </si>
  <si>
    <t>66</t>
  </si>
  <si>
    <t>R764751001</t>
  </si>
  <si>
    <t>prodloužení odpadní trouby  kruhové rovné  D 125 mm ozn. 03 z poplast. plechu D+M</t>
  </si>
  <si>
    <t>2082466608</t>
  </si>
  <si>
    <t>2*3</t>
  </si>
  <si>
    <t>67</t>
  </si>
  <si>
    <t>R76490001</t>
  </si>
  <si>
    <t>napojení střeš. svodů do kanalizace vč. všech souv. dodávek a prací D+M</t>
  </si>
  <si>
    <t>132995326</t>
  </si>
  <si>
    <t>68</t>
  </si>
  <si>
    <t>998764101</t>
  </si>
  <si>
    <t>Přesun hmot tonážní pro konstrukce klempířské v objektech v do 6 m</t>
  </si>
  <si>
    <t>1290349956</t>
  </si>
  <si>
    <t>69</t>
  </si>
  <si>
    <t>766691914</t>
  </si>
  <si>
    <t>Vyvěšení nebo zavěšení dřevěných křídel dveří pl do 2 m2</t>
  </si>
  <si>
    <t>-1940015626</t>
  </si>
  <si>
    <t>2+4</t>
  </si>
  <si>
    <t>VP - Vícepráce</t>
  </si>
  <si>
    <t>PN</t>
  </si>
  <si>
    <t>ART-06902 - vedlejší a ostatní náklady</t>
  </si>
  <si>
    <t>OST - Ostatní</t>
  </si>
  <si>
    <t xml:space="preserve">    O01 - Ostatní</t>
  </si>
  <si>
    <t xml:space="preserve">    O02 - Vedlejší náklady</t>
  </si>
  <si>
    <t>R10001</t>
  </si>
  <si>
    <t>kompletní vytyčovací práce</t>
  </si>
  <si>
    <t>soub</t>
  </si>
  <si>
    <t>512</t>
  </si>
  <si>
    <t>2112717533</t>
  </si>
  <si>
    <t>"náklady na vytyčení všech stavebních a inženýrských objektů zakreslených v projektové dokumentaci"</t>
  </si>
  <si>
    <t>R10002</t>
  </si>
  <si>
    <t>projektová dokumentace skutečného provedení</t>
  </si>
  <si>
    <t>685360463</t>
  </si>
  <si>
    <t>"náklady na vyhotovení dokumentace skutečného provedení stavby"</t>
  </si>
  <si>
    <t>R10003</t>
  </si>
  <si>
    <t>náklady na kompletaci dokladů</t>
  </si>
  <si>
    <t>-501681055</t>
  </si>
  <si>
    <t xml:space="preserve">"náklady na vyhotovení a kompletaci dokladů předávaných při předání a převzetí díla nebo nutných ke kolaudaci " </t>
  </si>
  <si>
    <t>"revize, měření a předepsané zkoušky"</t>
  </si>
  <si>
    <t>R20001</t>
  </si>
  <si>
    <t>zařízení staveniště</t>
  </si>
  <si>
    <t>114253400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</si>
  <si>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</si>
  <si>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</si>
  <si>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</si>
  <si>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</si>
  <si>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</si>
  <si>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</si>
  <si>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</si>
  <si>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oddělení prostoru oprav</t>
  </si>
  <si>
    <t>-1358171054</t>
  </si>
  <si>
    <t>"náklady na oddělení prostoru oprav od provozních částí budovy - provizorní dřevěné stěny zřízení a odstranění"</t>
  </si>
  <si>
    <t>"v souladu s BOZP a vedením školy"</t>
  </si>
  <si>
    <t>R20003</t>
  </si>
  <si>
    <t>ochrana stávajících konstrukcí</t>
  </si>
  <si>
    <t>1917873422</t>
  </si>
  <si>
    <t>"náklady na ochranu stávajících konstrukcí před poškozením při stavebních úpravách"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</si>
</sst>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3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R2" s="256" t="s">
        <v>8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13" t="s">
        <v>12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17" t="s">
        <v>17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8"/>
      <c r="AQ5" s="25"/>
      <c r="BE5" s="215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9" t="s">
        <v>20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8"/>
      <c r="AQ6" s="25"/>
      <c r="BE6" s="216"/>
      <c r="BS6" s="20" t="s">
        <v>21</v>
      </c>
    </row>
    <row r="7" spans="1:73" ht="14.45" customHeight="1">
      <c r="B7" s="24"/>
      <c r="C7" s="28"/>
      <c r="D7" s="32" t="s">
        <v>22</v>
      </c>
      <c r="E7" s="28"/>
      <c r="F7" s="28"/>
      <c r="G7" s="28"/>
      <c r="H7" s="28"/>
      <c r="I7" s="28"/>
      <c r="J7" s="28"/>
      <c r="K7" s="30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24</v>
      </c>
      <c r="AL7" s="28"/>
      <c r="AM7" s="28"/>
      <c r="AN7" s="30" t="s">
        <v>25</v>
      </c>
      <c r="AO7" s="28"/>
      <c r="AP7" s="28"/>
      <c r="AQ7" s="25"/>
      <c r="BE7" s="216"/>
      <c r="BS7" s="20" t="s">
        <v>26</v>
      </c>
    </row>
    <row r="8" spans="1:73" ht="14.45" customHeight="1">
      <c r="B8" s="24"/>
      <c r="C8" s="28"/>
      <c r="D8" s="32" t="s">
        <v>27</v>
      </c>
      <c r="E8" s="28"/>
      <c r="F8" s="28"/>
      <c r="G8" s="28"/>
      <c r="H8" s="28"/>
      <c r="I8" s="28"/>
      <c r="J8" s="28"/>
      <c r="K8" s="30" t="s">
        <v>28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29</v>
      </c>
      <c r="AL8" s="28"/>
      <c r="AM8" s="28"/>
      <c r="AN8" s="33" t="s">
        <v>30</v>
      </c>
      <c r="AO8" s="28"/>
      <c r="AP8" s="28"/>
      <c r="AQ8" s="25"/>
      <c r="BE8" s="216"/>
      <c r="BS8" s="20" t="s">
        <v>31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16"/>
      <c r="BS9" s="20" t="s">
        <v>32</v>
      </c>
    </row>
    <row r="10" spans="1:73" ht="14.45" customHeight="1">
      <c r="B10" s="24"/>
      <c r="C10" s="28"/>
      <c r="D10" s="32" t="s">
        <v>33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34</v>
      </c>
      <c r="AL10" s="28"/>
      <c r="AM10" s="28"/>
      <c r="AN10" s="30" t="s">
        <v>35</v>
      </c>
      <c r="AO10" s="28"/>
      <c r="AP10" s="28"/>
      <c r="AQ10" s="25"/>
      <c r="BE10" s="216"/>
      <c r="BS10" s="20" t="s">
        <v>21</v>
      </c>
    </row>
    <row r="11" spans="1:73" ht="18.399999999999999" customHeight="1">
      <c r="B11" s="24"/>
      <c r="C11" s="28"/>
      <c r="D11" s="28"/>
      <c r="E11" s="30" t="s">
        <v>36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37</v>
      </c>
      <c r="AL11" s="28"/>
      <c r="AM11" s="28"/>
      <c r="AN11" s="30" t="s">
        <v>35</v>
      </c>
      <c r="AO11" s="28"/>
      <c r="AP11" s="28"/>
      <c r="AQ11" s="25"/>
      <c r="BE11" s="216"/>
      <c r="BS11" s="20" t="s">
        <v>21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16"/>
      <c r="BS12" s="20" t="s">
        <v>21</v>
      </c>
    </row>
    <row r="13" spans="1:73" ht="14.45" customHeight="1">
      <c r="B13" s="24"/>
      <c r="C13" s="28"/>
      <c r="D13" s="32" t="s">
        <v>38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34</v>
      </c>
      <c r="AL13" s="28"/>
      <c r="AM13" s="28"/>
      <c r="AN13" s="34" t="s">
        <v>39</v>
      </c>
      <c r="AO13" s="28"/>
      <c r="AP13" s="28"/>
      <c r="AQ13" s="25"/>
      <c r="BE13" s="216"/>
      <c r="BS13" s="20" t="s">
        <v>21</v>
      </c>
    </row>
    <row r="14" spans="1:73">
      <c r="B14" s="24"/>
      <c r="C14" s="28"/>
      <c r="D14" s="28"/>
      <c r="E14" s="220" t="s">
        <v>39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32" t="s">
        <v>37</v>
      </c>
      <c r="AL14" s="28"/>
      <c r="AM14" s="28"/>
      <c r="AN14" s="34" t="s">
        <v>39</v>
      </c>
      <c r="AO14" s="28"/>
      <c r="AP14" s="28"/>
      <c r="AQ14" s="25"/>
      <c r="BE14" s="216"/>
      <c r="BS14" s="20" t="s">
        <v>21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16"/>
      <c r="BS15" s="20" t="s">
        <v>6</v>
      </c>
    </row>
    <row r="16" spans="1:73" ht="14.45" customHeight="1">
      <c r="B16" s="24"/>
      <c r="C16" s="28"/>
      <c r="D16" s="32" t="s">
        <v>40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34</v>
      </c>
      <c r="AL16" s="28"/>
      <c r="AM16" s="28"/>
      <c r="AN16" s="30" t="s">
        <v>35</v>
      </c>
      <c r="AO16" s="28"/>
      <c r="AP16" s="28"/>
      <c r="AQ16" s="25"/>
      <c r="BE16" s="216"/>
      <c r="BS16" s="20" t="s">
        <v>6</v>
      </c>
    </row>
    <row r="17" spans="2:71" ht="18.399999999999999" customHeight="1">
      <c r="B17" s="24"/>
      <c r="C17" s="28"/>
      <c r="D17" s="28"/>
      <c r="E17" s="30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37</v>
      </c>
      <c r="AL17" s="28"/>
      <c r="AM17" s="28"/>
      <c r="AN17" s="30" t="s">
        <v>35</v>
      </c>
      <c r="AO17" s="28"/>
      <c r="AP17" s="28"/>
      <c r="AQ17" s="25"/>
      <c r="BE17" s="216"/>
      <c r="BS17" s="20" t="s">
        <v>42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16"/>
      <c r="BS18" s="20" t="s">
        <v>9</v>
      </c>
    </row>
    <row r="19" spans="2:71" ht="14.45" customHeight="1">
      <c r="B19" s="24"/>
      <c r="C19" s="28"/>
      <c r="D19" s="32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34</v>
      </c>
      <c r="AL19" s="28"/>
      <c r="AM19" s="28"/>
      <c r="AN19" s="30" t="s">
        <v>35</v>
      </c>
      <c r="AO19" s="28"/>
      <c r="AP19" s="28"/>
      <c r="AQ19" s="25"/>
      <c r="BE19" s="216"/>
      <c r="BS19" s="20" t="s">
        <v>21</v>
      </c>
    </row>
    <row r="20" spans="2:71" ht="18.399999999999999" customHeight="1">
      <c r="B20" s="24"/>
      <c r="C20" s="28"/>
      <c r="D20" s="28"/>
      <c r="E20" s="30" t="s">
        <v>44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37</v>
      </c>
      <c r="AL20" s="28"/>
      <c r="AM20" s="28"/>
      <c r="AN20" s="30" t="s">
        <v>35</v>
      </c>
      <c r="AO20" s="28"/>
      <c r="AP20" s="28"/>
      <c r="AQ20" s="25"/>
      <c r="BE20" s="216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16"/>
    </row>
    <row r="22" spans="2:71">
      <c r="B22" s="24"/>
      <c r="C22" s="28"/>
      <c r="D22" s="32" t="s">
        <v>45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16"/>
    </row>
    <row r="23" spans="2:71" ht="162.75" customHeight="1">
      <c r="B23" s="24"/>
      <c r="C23" s="28"/>
      <c r="D23" s="28"/>
      <c r="E23" s="222" t="s">
        <v>46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8"/>
      <c r="AP23" s="28"/>
      <c r="AQ23" s="25"/>
      <c r="BE23" s="216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16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16"/>
    </row>
    <row r="26" spans="2:71" ht="14.45" customHeight="1">
      <c r="B26" s="24"/>
      <c r="C26" s="28"/>
      <c r="D26" s="36" t="s">
        <v>47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23">
        <f>ROUNDUP(AG87,2)</f>
        <v>0</v>
      </c>
      <c r="AL26" s="218"/>
      <c r="AM26" s="218"/>
      <c r="AN26" s="218"/>
      <c r="AO26" s="218"/>
      <c r="AP26" s="28"/>
      <c r="AQ26" s="25"/>
      <c r="BE26" s="216"/>
    </row>
    <row r="27" spans="2:71" ht="14.45" customHeight="1">
      <c r="B27" s="24"/>
      <c r="C27" s="28"/>
      <c r="D27" s="36" t="s">
        <v>48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23">
        <f>ROUNDUP(AG91,2)</f>
        <v>0</v>
      </c>
      <c r="AL27" s="223"/>
      <c r="AM27" s="223"/>
      <c r="AN27" s="223"/>
      <c r="AO27" s="223"/>
      <c r="AP27" s="28"/>
      <c r="AQ27" s="25"/>
      <c r="BE27" s="216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6"/>
    </row>
    <row r="29" spans="2:71" s="1" customFormat="1" ht="25.9" customHeight="1">
      <c r="B29" s="37"/>
      <c r="C29" s="38"/>
      <c r="D29" s="40" t="s">
        <v>49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24">
        <f>ROUNDUP(AK26+AK27,2)</f>
        <v>0</v>
      </c>
      <c r="AL29" s="225"/>
      <c r="AM29" s="225"/>
      <c r="AN29" s="225"/>
      <c r="AO29" s="225"/>
      <c r="AP29" s="38"/>
      <c r="AQ29" s="39"/>
      <c r="BE29" s="216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6"/>
    </row>
    <row r="31" spans="2:71" s="2" customFormat="1" ht="14.45" customHeight="1">
      <c r="B31" s="42"/>
      <c r="C31" s="43"/>
      <c r="D31" s="44" t="s">
        <v>50</v>
      </c>
      <c r="E31" s="43"/>
      <c r="F31" s="44" t="s">
        <v>51</v>
      </c>
      <c r="G31" s="43"/>
      <c r="H31" s="43"/>
      <c r="I31" s="43"/>
      <c r="J31" s="43"/>
      <c r="K31" s="43"/>
      <c r="L31" s="226">
        <v>0.21</v>
      </c>
      <c r="M31" s="227"/>
      <c r="N31" s="227"/>
      <c r="O31" s="227"/>
      <c r="P31" s="43"/>
      <c r="Q31" s="43"/>
      <c r="R31" s="43"/>
      <c r="S31" s="43"/>
      <c r="T31" s="46" t="s">
        <v>52</v>
      </c>
      <c r="U31" s="43"/>
      <c r="V31" s="43"/>
      <c r="W31" s="228">
        <f>ROUNDUP(AZ87+SUM(CD92:CD105),2)</f>
        <v>0</v>
      </c>
      <c r="X31" s="227"/>
      <c r="Y31" s="227"/>
      <c r="Z31" s="227"/>
      <c r="AA31" s="227"/>
      <c r="AB31" s="227"/>
      <c r="AC31" s="227"/>
      <c r="AD31" s="227"/>
      <c r="AE31" s="227"/>
      <c r="AF31" s="43"/>
      <c r="AG31" s="43"/>
      <c r="AH31" s="43"/>
      <c r="AI31" s="43"/>
      <c r="AJ31" s="43"/>
      <c r="AK31" s="228">
        <f>ROUNDUP(AV87+SUM(BY92:BY105),1)</f>
        <v>0</v>
      </c>
      <c r="AL31" s="227"/>
      <c r="AM31" s="227"/>
      <c r="AN31" s="227"/>
      <c r="AO31" s="227"/>
      <c r="AP31" s="43"/>
      <c r="AQ31" s="47"/>
      <c r="BE31" s="216"/>
    </row>
    <row r="32" spans="2:71" s="2" customFormat="1" ht="14.45" customHeight="1">
      <c r="B32" s="42"/>
      <c r="C32" s="43"/>
      <c r="D32" s="43"/>
      <c r="E32" s="43"/>
      <c r="F32" s="44" t="s">
        <v>53</v>
      </c>
      <c r="G32" s="43"/>
      <c r="H32" s="43"/>
      <c r="I32" s="43"/>
      <c r="J32" s="43"/>
      <c r="K32" s="43"/>
      <c r="L32" s="226">
        <v>0.15</v>
      </c>
      <c r="M32" s="227"/>
      <c r="N32" s="227"/>
      <c r="O32" s="227"/>
      <c r="P32" s="43"/>
      <c r="Q32" s="43"/>
      <c r="R32" s="43"/>
      <c r="S32" s="43"/>
      <c r="T32" s="46" t="s">
        <v>52</v>
      </c>
      <c r="U32" s="43"/>
      <c r="V32" s="43"/>
      <c r="W32" s="228">
        <f>ROUNDUP(BA87+SUM(CE92:CE105),2)</f>
        <v>0</v>
      </c>
      <c r="X32" s="227"/>
      <c r="Y32" s="227"/>
      <c r="Z32" s="227"/>
      <c r="AA32" s="227"/>
      <c r="AB32" s="227"/>
      <c r="AC32" s="227"/>
      <c r="AD32" s="227"/>
      <c r="AE32" s="227"/>
      <c r="AF32" s="43"/>
      <c r="AG32" s="43"/>
      <c r="AH32" s="43"/>
      <c r="AI32" s="43"/>
      <c r="AJ32" s="43"/>
      <c r="AK32" s="228">
        <f>ROUNDUP(AW87+SUM(BZ92:BZ105),1)</f>
        <v>0</v>
      </c>
      <c r="AL32" s="227"/>
      <c r="AM32" s="227"/>
      <c r="AN32" s="227"/>
      <c r="AO32" s="227"/>
      <c r="AP32" s="43"/>
      <c r="AQ32" s="47"/>
      <c r="BE32" s="216"/>
    </row>
    <row r="33" spans="2:57" s="2" customFormat="1" ht="14.45" hidden="1" customHeight="1">
      <c r="B33" s="42"/>
      <c r="C33" s="43"/>
      <c r="D33" s="43"/>
      <c r="E33" s="43"/>
      <c r="F33" s="44" t="s">
        <v>54</v>
      </c>
      <c r="G33" s="43"/>
      <c r="H33" s="43"/>
      <c r="I33" s="43"/>
      <c r="J33" s="43"/>
      <c r="K33" s="43"/>
      <c r="L33" s="226">
        <v>0.21</v>
      </c>
      <c r="M33" s="227"/>
      <c r="N33" s="227"/>
      <c r="O33" s="227"/>
      <c r="P33" s="43"/>
      <c r="Q33" s="43"/>
      <c r="R33" s="43"/>
      <c r="S33" s="43"/>
      <c r="T33" s="46" t="s">
        <v>52</v>
      </c>
      <c r="U33" s="43"/>
      <c r="V33" s="43"/>
      <c r="W33" s="228">
        <f>ROUNDUP(BB87+SUM(CF92:CF105),2)</f>
        <v>0</v>
      </c>
      <c r="X33" s="227"/>
      <c r="Y33" s="227"/>
      <c r="Z33" s="227"/>
      <c r="AA33" s="227"/>
      <c r="AB33" s="227"/>
      <c r="AC33" s="227"/>
      <c r="AD33" s="227"/>
      <c r="AE33" s="227"/>
      <c r="AF33" s="43"/>
      <c r="AG33" s="43"/>
      <c r="AH33" s="43"/>
      <c r="AI33" s="43"/>
      <c r="AJ33" s="43"/>
      <c r="AK33" s="228">
        <v>0</v>
      </c>
      <c r="AL33" s="227"/>
      <c r="AM33" s="227"/>
      <c r="AN33" s="227"/>
      <c r="AO33" s="227"/>
      <c r="AP33" s="43"/>
      <c r="AQ33" s="47"/>
      <c r="BE33" s="216"/>
    </row>
    <row r="34" spans="2:57" s="2" customFormat="1" ht="14.45" hidden="1" customHeight="1">
      <c r="B34" s="42"/>
      <c r="C34" s="43"/>
      <c r="D34" s="43"/>
      <c r="E34" s="43"/>
      <c r="F34" s="44" t="s">
        <v>55</v>
      </c>
      <c r="G34" s="43"/>
      <c r="H34" s="43"/>
      <c r="I34" s="43"/>
      <c r="J34" s="43"/>
      <c r="K34" s="43"/>
      <c r="L34" s="226">
        <v>0.15</v>
      </c>
      <c r="M34" s="227"/>
      <c r="N34" s="227"/>
      <c r="O34" s="227"/>
      <c r="P34" s="43"/>
      <c r="Q34" s="43"/>
      <c r="R34" s="43"/>
      <c r="S34" s="43"/>
      <c r="T34" s="46" t="s">
        <v>52</v>
      </c>
      <c r="U34" s="43"/>
      <c r="V34" s="43"/>
      <c r="W34" s="228">
        <f>ROUNDUP(BC87+SUM(CG92:CG105),2)</f>
        <v>0</v>
      </c>
      <c r="X34" s="227"/>
      <c r="Y34" s="227"/>
      <c r="Z34" s="227"/>
      <c r="AA34" s="227"/>
      <c r="AB34" s="227"/>
      <c r="AC34" s="227"/>
      <c r="AD34" s="227"/>
      <c r="AE34" s="227"/>
      <c r="AF34" s="43"/>
      <c r="AG34" s="43"/>
      <c r="AH34" s="43"/>
      <c r="AI34" s="43"/>
      <c r="AJ34" s="43"/>
      <c r="AK34" s="228">
        <v>0</v>
      </c>
      <c r="AL34" s="227"/>
      <c r="AM34" s="227"/>
      <c r="AN34" s="227"/>
      <c r="AO34" s="227"/>
      <c r="AP34" s="43"/>
      <c r="AQ34" s="47"/>
      <c r="BE34" s="216"/>
    </row>
    <row r="35" spans="2:57" s="2" customFormat="1" ht="14.45" hidden="1" customHeight="1">
      <c r="B35" s="42"/>
      <c r="C35" s="43"/>
      <c r="D35" s="43"/>
      <c r="E35" s="43"/>
      <c r="F35" s="44" t="s">
        <v>56</v>
      </c>
      <c r="G35" s="43"/>
      <c r="H35" s="43"/>
      <c r="I35" s="43"/>
      <c r="J35" s="43"/>
      <c r="K35" s="43"/>
      <c r="L35" s="226">
        <v>0</v>
      </c>
      <c r="M35" s="227"/>
      <c r="N35" s="227"/>
      <c r="O35" s="227"/>
      <c r="P35" s="43"/>
      <c r="Q35" s="43"/>
      <c r="R35" s="43"/>
      <c r="S35" s="43"/>
      <c r="T35" s="46" t="s">
        <v>52</v>
      </c>
      <c r="U35" s="43"/>
      <c r="V35" s="43"/>
      <c r="W35" s="228">
        <f>ROUNDUP(BD87+SUM(CH92:CH105),2)</f>
        <v>0</v>
      </c>
      <c r="X35" s="227"/>
      <c r="Y35" s="227"/>
      <c r="Z35" s="227"/>
      <c r="AA35" s="227"/>
      <c r="AB35" s="227"/>
      <c r="AC35" s="227"/>
      <c r="AD35" s="227"/>
      <c r="AE35" s="227"/>
      <c r="AF35" s="43"/>
      <c r="AG35" s="43"/>
      <c r="AH35" s="43"/>
      <c r="AI35" s="43"/>
      <c r="AJ35" s="43"/>
      <c r="AK35" s="228">
        <v>0</v>
      </c>
      <c r="AL35" s="227"/>
      <c r="AM35" s="227"/>
      <c r="AN35" s="227"/>
      <c r="AO35" s="227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57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58</v>
      </c>
      <c r="U37" s="50"/>
      <c r="V37" s="50"/>
      <c r="W37" s="50"/>
      <c r="X37" s="229" t="s">
        <v>59</v>
      </c>
      <c r="Y37" s="230"/>
      <c r="Z37" s="230"/>
      <c r="AA37" s="230"/>
      <c r="AB37" s="230"/>
      <c r="AC37" s="50"/>
      <c r="AD37" s="50"/>
      <c r="AE37" s="50"/>
      <c r="AF37" s="50"/>
      <c r="AG37" s="50"/>
      <c r="AH37" s="50"/>
      <c r="AI37" s="50"/>
      <c r="AJ37" s="50"/>
      <c r="AK37" s="231">
        <f>SUM(AK29:AK35)</f>
        <v>0</v>
      </c>
      <c r="AL37" s="230"/>
      <c r="AM37" s="230"/>
      <c r="AN37" s="230"/>
      <c r="AO37" s="232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3.5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60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61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3.5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3.5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3.5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3.5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3.5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3.5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3.5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62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63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62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63</v>
      </c>
      <c r="AN58" s="58"/>
      <c r="AO58" s="60"/>
      <c r="AP58" s="38"/>
      <c r="AQ58" s="39"/>
    </row>
    <row r="59" spans="2:43" ht="13.5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64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65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3.5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3.5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3.5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3.5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3.5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3.5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3.5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62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63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62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63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3" t="s">
        <v>66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ART-069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33" t="str">
        <f>K6</f>
        <v>SŠ PTA Jihlava - demolice objektu údržby, Polenská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27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Jihlava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29</v>
      </c>
      <c r="AJ80" s="38"/>
      <c r="AK80" s="38"/>
      <c r="AL80" s="38"/>
      <c r="AM80" s="75" t="str">
        <f>IF(AN8= "","",AN8)</f>
        <v>22. 3. 2016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33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Kraj Výsočina, Žižkova 57, Jihlava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40</v>
      </c>
      <c r="AJ82" s="38"/>
      <c r="AK82" s="38"/>
      <c r="AL82" s="38"/>
      <c r="AM82" s="235" t="str">
        <f>IF(E17="","",E17)</f>
        <v>Artprojekt Jihlava spol. s r.o.</v>
      </c>
      <c r="AN82" s="235"/>
      <c r="AO82" s="235"/>
      <c r="AP82" s="235"/>
      <c r="AQ82" s="39"/>
      <c r="AS82" s="236" t="s">
        <v>67</v>
      </c>
      <c r="AT82" s="237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38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43</v>
      </c>
      <c r="AJ83" s="38"/>
      <c r="AK83" s="38"/>
      <c r="AL83" s="38"/>
      <c r="AM83" s="235" t="str">
        <f>IF(E20="","",E20)</f>
        <v xml:space="preserve"> </v>
      </c>
      <c r="AN83" s="235"/>
      <c r="AO83" s="235"/>
      <c r="AP83" s="235"/>
      <c r="AQ83" s="39"/>
      <c r="AS83" s="238"/>
      <c r="AT83" s="239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40"/>
      <c r="AT84" s="241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42" t="s">
        <v>68</v>
      </c>
      <c r="D85" s="243"/>
      <c r="E85" s="243"/>
      <c r="F85" s="243"/>
      <c r="G85" s="243"/>
      <c r="H85" s="81"/>
      <c r="I85" s="244" t="s">
        <v>69</v>
      </c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4" t="s">
        <v>70</v>
      </c>
      <c r="AH85" s="243"/>
      <c r="AI85" s="243"/>
      <c r="AJ85" s="243"/>
      <c r="AK85" s="243"/>
      <c r="AL85" s="243"/>
      <c r="AM85" s="243"/>
      <c r="AN85" s="244" t="s">
        <v>71</v>
      </c>
      <c r="AO85" s="243"/>
      <c r="AP85" s="245"/>
      <c r="AQ85" s="39"/>
      <c r="AS85" s="82" t="s">
        <v>72</v>
      </c>
      <c r="AT85" s="83" t="s">
        <v>73</v>
      </c>
      <c r="AU85" s="83" t="s">
        <v>74</v>
      </c>
      <c r="AV85" s="83" t="s">
        <v>75</v>
      </c>
      <c r="AW85" s="83" t="s">
        <v>76</v>
      </c>
      <c r="AX85" s="83" t="s">
        <v>77</v>
      </c>
      <c r="AY85" s="83" t="s">
        <v>78</v>
      </c>
      <c r="AZ85" s="83" t="s">
        <v>79</v>
      </c>
      <c r="BA85" s="83" t="s">
        <v>80</v>
      </c>
      <c r="BB85" s="83" t="s">
        <v>81</v>
      </c>
      <c r="BC85" s="83" t="s">
        <v>82</v>
      </c>
      <c r="BD85" s="84" t="s">
        <v>83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84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53">
        <f>ROUNDUP(SUM(AG88:AG89),2)</f>
        <v>0</v>
      </c>
      <c r="AH87" s="253"/>
      <c r="AI87" s="253"/>
      <c r="AJ87" s="253"/>
      <c r="AK87" s="253"/>
      <c r="AL87" s="253"/>
      <c r="AM87" s="253"/>
      <c r="AN87" s="254">
        <f>SUM(AG87,AT87)</f>
        <v>0</v>
      </c>
      <c r="AO87" s="254"/>
      <c r="AP87" s="254"/>
      <c r="AQ87" s="73"/>
      <c r="AS87" s="88">
        <f>ROUNDUP(SUM(AS88:AS89),2)</f>
        <v>0</v>
      </c>
      <c r="AT87" s="89">
        <f>ROUNDUP(SUM(AV87:AW87),1)</f>
        <v>0</v>
      </c>
      <c r="AU87" s="90">
        <f>ROUNDUP(SUM(AU88:AU89),5)</f>
        <v>0</v>
      </c>
      <c r="AV87" s="89">
        <f>ROUNDUP(AZ87*L31,1)</f>
        <v>0</v>
      </c>
      <c r="AW87" s="89">
        <f>ROUNDUP(BA87*L32,1)</f>
        <v>0</v>
      </c>
      <c r="AX87" s="89">
        <f>ROUNDUP(BB87*L31,1)</f>
        <v>0</v>
      </c>
      <c r="AY87" s="89">
        <f>ROUNDUP(BC87*L32,1)</f>
        <v>0</v>
      </c>
      <c r="AZ87" s="89">
        <f>ROUNDUP(SUM(AZ88:AZ89),2)</f>
        <v>0</v>
      </c>
      <c r="BA87" s="89">
        <f>ROUNDUP(SUM(BA88:BA89),2)</f>
        <v>0</v>
      </c>
      <c r="BB87" s="89">
        <f>ROUNDUP(SUM(BB88:BB89),2)</f>
        <v>0</v>
      </c>
      <c r="BC87" s="89">
        <f>ROUNDUP(SUM(BC88:BC89),2)</f>
        <v>0</v>
      </c>
      <c r="BD87" s="91">
        <f>ROUNDUP(SUM(BD88:BD89),2)</f>
        <v>0</v>
      </c>
      <c r="BS87" s="92" t="s">
        <v>85</v>
      </c>
      <c r="BT87" s="92" t="s">
        <v>86</v>
      </c>
      <c r="BU87" s="93" t="s">
        <v>87</v>
      </c>
      <c r="BV87" s="92" t="s">
        <v>88</v>
      </c>
      <c r="BW87" s="92" t="s">
        <v>89</v>
      </c>
      <c r="BX87" s="92" t="s">
        <v>90</v>
      </c>
    </row>
    <row r="88" spans="1:89" s="5" customFormat="1" ht="37.5" customHeight="1">
      <c r="A88" s="94" t="s">
        <v>91</v>
      </c>
      <c r="B88" s="95"/>
      <c r="C88" s="96"/>
      <c r="D88" s="248" t="s">
        <v>92</v>
      </c>
      <c r="E88" s="248"/>
      <c r="F88" s="248"/>
      <c r="G88" s="248"/>
      <c r="H88" s="248"/>
      <c r="I88" s="97"/>
      <c r="J88" s="248" t="s">
        <v>93</v>
      </c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6">
        <f>'ART-06901 - Demolice obje...'!M30</f>
        <v>0</v>
      </c>
      <c r="AH88" s="247"/>
      <c r="AI88" s="247"/>
      <c r="AJ88" s="247"/>
      <c r="AK88" s="247"/>
      <c r="AL88" s="247"/>
      <c r="AM88" s="247"/>
      <c r="AN88" s="246">
        <f>SUM(AG88,AT88)</f>
        <v>0</v>
      </c>
      <c r="AO88" s="247"/>
      <c r="AP88" s="247"/>
      <c r="AQ88" s="98"/>
      <c r="AS88" s="99">
        <f>'ART-06901 - Demolice obje...'!M28</f>
        <v>0</v>
      </c>
      <c r="AT88" s="100">
        <f>ROUNDUP(SUM(AV88:AW88),1)</f>
        <v>0</v>
      </c>
      <c r="AU88" s="101">
        <f>'ART-06901 - Demolice obje...'!W131</f>
        <v>0</v>
      </c>
      <c r="AV88" s="100">
        <f>'ART-06901 - Demolice obje...'!M32</f>
        <v>0</v>
      </c>
      <c r="AW88" s="100">
        <f>'ART-06901 - Demolice obje...'!M33</f>
        <v>0</v>
      </c>
      <c r="AX88" s="100">
        <f>'ART-06901 - Demolice obje...'!M34</f>
        <v>0</v>
      </c>
      <c r="AY88" s="100">
        <f>'ART-06901 - Demolice obje...'!M35</f>
        <v>0</v>
      </c>
      <c r="AZ88" s="100">
        <f>'ART-06901 - Demolice obje...'!H32</f>
        <v>0</v>
      </c>
      <c r="BA88" s="100">
        <f>'ART-06901 - Demolice obje...'!H33</f>
        <v>0</v>
      </c>
      <c r="BB88" s="100">
        <f>'ART-06901 - Demolice obje...'!H34</f>
        <v>0</v>
      </c>
      <c r="BC88" s="100">
        <f>'ART-06901 - Demolice obje...'!H35</f>
        <v>0</v>
      </c>
      <c r="BD88" s="102">
        <f>'ART-06901 - Demolice obje...'!H36</f>
        <v>0</v>
      </c>
      <c r="BT88" s="103" t="s">
        <v>26</v>
      </c>
      <c r="BV88" s="103" t="s">
        <v>88</v>
      </c>
      <c r="BW88" s="103" t="s">
        <v>94</v>
      </c>
      <c r="BX88" s="103" t="s">
        <v>89</v>
      </c>
    </row>
    <row r="89" spans="1:89" s="5" customFormat="1" ht="37.5" customHeight="1">
      <c r="A89" s="94" t="s">
        <v>91</v>
      </c>
      <c r="B89" s="95"/>
      <c r="C89" s="96"/>
      <c r="D89" s="248" t="s">
        <v>95</v>
      </c>
      <c r="E89" s="248"/>
      <c r="F89" s="248"/>
      <c r="G89" s="248"/>
      <c r="H89" s="248"/>
      <c r="I89" s="97"/>
      <c r="J89" s="248" t="s">
        <v>96</v>
      </c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/>
      <c r="AD89" s="248"/>
      <c r="AE89" s="248"/>
      <c r="AF89" s="248"/>
      <c r="AG89" s="246">
        <f>'ART-06902 - vedlejší a os...'!M30</f>
        <v>0</v>
      </c>
      <c r="AH89" s="247"/>
      <c r="AI89" s="247"/>
      <c r="AJ89" s="247"/>
      <c r="AK89" s="247"/>
      <c r="AL89" s="247"/>
      <c r="AM89" s="247"/>
      <c r="AN89" s="246">
        <f>SUM(AG89,AT89)</f>
        <v>0</v>
      </c>
      <c r="AO89" s="247"/>
      <c r="AP89" s="247"/>
      <c r="AQ89" s="98"/>
      <c r="AS89" s="104">
        <f>'ART-06902 - vedlejší a os...'!M28</f>
        <v>0</v>
      </c>
      <c r="AT89" s="105">
        <f>ROUNDUP(SUM(AV89:AW89),1)</f>
        <v>0</v>
      </c>
      <c r="AU89" s="106">
        <f>'ART-06902 - vedlejší a os...'!W119</f>
        <v>0</v>
      </c>
      <c r="AV89" s="105">
        <f>'ART-06902 - vedlejší a os...'!M32</f>
        <v>0</v>
      </c>
      <c r="AW89" s="105">
        <f>'ART-06902 - vedlejší a os...'!M33</f>
        <v>0</v>
      </c>
      <c r="AX89" s="105">
        <f>'ART-06902 - vedlejší a os...'!M34</f>
        <v>0</v>
      </c>
      <c r="AY89" s="105">
        <f>'ART-06902 - vedlejší a os...'!M35</f>
        <v>0</v>
      </c>
      <c r="AZ89" s="105">
        <f>'ART-06902 - vedlejší a os...'!H32</f>
        <v>0</v>
      </c>
      <c r="BA89" s="105">
        <f>'ART-06902 - vedlejší a os...'!H33</f>
        <v>0</v>
      </c>
      <c r="BB89" s="105">
        <f>'ART-06902 - vedlejší a os...'!H34</f>
        <v>0</v>
      </c>
      <c r="BC89" s="105">
        <f>'ART-06902 - vedlejší a os...'!H35</f>
        <v>0</v>
      </c>
      <c r="BD89" s="107">
        <f>'ART-06902 - vedlejší a os...'!H36</f>
        <v>0</v>
      </c>
      <c r="BT89" s="103" t="s">
        <v>26</v>
      </c>
      <c r="BV89" s="103" t="s">
        <v>88</v>
      </c>
      <c r="BW89" s="103" t="s">
        <v>97</v>
      </c>
      <c r="BX89" s="103" t="s">
        <v>89</v>
      </c>
    </row>
    <row r="90" spans="1:89" ht="13.5">
      <c r="B90" s="24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5"/>
    </row>
    <row r="91" spans="1:89" s="1" customFormat="1" ht="30" customHeight="1">
      <c r="B91" s="37"/>
      <c r="C91" s="86" t="s">
        <v>98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54">
        <f>ROUNDUP(SUM(AG92:AG104),2)</f>
        <v>0</v>
      </c>
      <c r="AH91" s="254"/>
      <c r="AI91" s="254"/>
      <c r="AJ91" s="254"/>
      <c r="AK91" s="254"/>
      <c r="AL91" s="254"/>
      <c r="AM91" s="254"/>
      <c r="AN91" s="254">
        <f>ROUNDUP(SUM(AN92:AN104),2)</f>
        <v>0</v>
      </c>
      <c r="AO91" s="254"/>
      <c r="AP91" s="254"/>
      <c r="AQ91" s="39"/>
      <c r="AS91" s="82" t="s">
        <v>99</v>
      </c>
      <c r="AT91" s="83" t="s">
        <v>100</v>
      </c>
      <c r="AU91" s="83" t="s">
        <v>50</v>
      </c>
      <c r="AV91" s="84" t="s">
        <v>73</v>
      </c>
    </row>
    <row r="92" spans="1:89" s="1" customFormat="1" ht="19.899999999999999" customHeight="1">
      <c r="B92" s="37"/>
      <c r="C92" s="38"/>
      <c r="D92" s="108" t="s">
        <v>101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9">
        <f>ROUNDUP(AG87*AS92,2)</f>
        <v>0</v>
      </c>
      <c r="AH92" s="250"/>
      <c r="AI92" s="250"/>
      <c r="AJ92" s="250"/>
      <c r="AK92" s="250"/>
      <c r="AL92" s="250"/>
      <c r="AM92" s="250"/>
      <c r="AN92" s="250">
        <f t="shared" ref="AN92:AN101" si="0">ROUNDUP(AG92+AV92,2)</f>
        <v>0</v>
      </c>
      <c r="AO92" s="250"/>
      <c r="AP92" s="250"/>
      <c r="AQ92" s="39"/>
      <c r="AS92" s="109">
        <v>0</v>
      </c>
      <c r="AT92" s="110" t="s">
        <v>102</v>
      </c>
      <c r="AU92" s="110" t="s">
        <v>51</v>
      </c>
      <c r="AV92" s="111">
        <f>ROUNDUP(IF(AU92="základní",AG92*L31,IF(AU92="snížená",AG92*L32,0)),2)</f>
        <v>0</v>
      </c>
      <c r="BV92" s="20" t="s">
        <v>103</v>
      </c>
      <c r="BY92" s="112">
        <f t="shared" ref="BY92:BY104" si="1">IF(AU92="základní",AV92,0)</f>
        <v>0</v>
      </c>
      <c r="BZ92" s="112">
        <f t="shared" ref="BZ92:BZ104" si="2">IF(AU92="snížená",AV92,0)</f>
        <v>0</v>
      </c>
      <c r="CA92" s="112">
        <v>0</v>
      </c>
      <c r="CB92" s="112">
        <v>0</v>
      </c>
      <c r="CC92" s="112">
        <v>0</v>
      </c>
      <c r="CD92" s="112">
        <f t="shared" ref="CD92:CD104" si="3">IF(AU92="základní",AG92,0)</f>
        <v>0</v>
      </c>
      <c r="CE92" s="112">
        <f t="shared" ref="CE92:CE104" si="4">IF(AU92="snížená",AG92,0)</f>
        <v>0</v>
      </c>
      <c r="CF92" s="112">
        <f t="shared" ref="CF92:CF104" si="5">IF(AU92="zákl. přenesená",AG92,0)</f>
        <v>0</v>
      </c>
      <c r="CG92" s="112">
        <f t="shared" ref="CG92:CG104" si="6">IF(AU92="sníž. přenesená",AG92,0)</f>
        <v>0</v>
      </c>
      <c r="CH92" s="112">
        <f t="shared" ref="CH92:CH104" si="7">IF(AU92="nulová",AG92,0)</f>
        <v>0</v>
      </c>
      <c r="CI92" s="20">
        <f t="shared" ref="CI92:CI104" si="8"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 t="shared" ref="CK92:CK104" si="9">IF(D92="Vyplň vlastní","","x")</f>
        <v>x</v>
      </c>
    </row>
    <row r="93" spans="1:89" s="1" customFormat="1" ht="19.899999999999999" customHeight="1">
      <c r="B93" s="37"/>
      <c r="C93" s="38"/>
      <c r="D93" s="108" t="s">
        <v>104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49">
        <f>ROUNDUP(AG87*AS93,2)</f>
        <v>0</v>
      </c>
      <c r="AH93" s="250"/>
      <c r="AI93" s="250"/>
      <c r="AJ93" s="250"/>
      <c r="AK93" s="250"/>
      <c r="AL93" s="250"/>
      <c r="AM93" s="250"/>
      <c r="AN93" s="250">
        <f t="shared" si="0"/>
        <v>0</v>
      </c>
      <c r="AO93" s="250"/>
      <c r="AP93" s="250"/>
      <c r="AQ93" s="39"/>
      <c r="AS93" s="113">
        <v>0</v>
      </c>
      <c r="AT93" s="114" t="s">
        <v>102</v>
      </c>
      <c r="AU93" s="114" t="s">
        <v>51</v>
      </c>
      <c r="AV93" s="115">
        <f>ROUNDUP(IF(AU93="základní",AG93*L31,IF(AU93="snížená",AG93*L32,0)),2)</f>
        <v>0</v>
      </c>
      <c r="BV93" s="20" t="s">
        <v>103</v>
      </c>
      <c r="BY93" s="112">
        <f t="shared" si="1"/>
        <v>0</v>
      </c>
      <c r="BZ93" s="112">
        <f t="shared" si="2"/>
        <v>0</v>
      </c>
      <c r="CA93" s="112">
        <v>0</v>
      </c>
      <c r="CB93" s="112">
        <v>0</v>
      </c>
      <c r="CC93" s="112">
        <v>0</v>
      </c>
      <c r="CD93" s="112">
        <f t="shared" si="3"/>
        <v>0</v>
      </c>
      <c r="CE93" s="112">
        <f t="shared" si="4"/>
        <v>0</v>
      </c>
      <c r="CF93" s="112">
        <f t="shared" si="5"/>
        <v>0</v>
      </c>
      <c r="CG93" s="112">
        <f t="shared" si="6"/>
        <v>0</v>
      </c>
      <c r="CH93" s="112">
        <f t="shared" si="7"/>
        <v>0</v>
      </c>
      <c r="CI93" s="20">
        <f t="shared" si="8"/>
        <v>1</v>
      </c>
      <c r="CJ93" s="20">
        <f>IF(AT93="stavební čast",1,IF(8893="investiční čast",2,3))</f>
        <v>1</v>
      </c>
      <c r="CK93" s="20" t="str">
        <f t="shared" si="9"/>
        <v>x</v>
      </c>
    </row>
    <row r="94" spans="1:89" s="1" customFormat="1" ht="19.899999999999999" customHeight="1">
      <c r="B94" s="37"/>
      <c r="C94" s="38"/>
      <c r="D94" s="108" t="s">
        <v>105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249">
        <f>ROUNDUP(AG87*AS94,2)</f>
        <v>0</v>
      </c>
      <c r="AH94" s="250"/>
      <c r="AI94" s="250"/>
      <c r="AJ94" s="250"/>
      <c r="AK94" s="250"/>
      <c r="AL94" s="250"/>
      <c r="AM94" s="250"/>
      <c r="AN94" s="250">
        <f t="shared" si="0"/>
        <v>0</v>
      </c>
      <c r="AO94" s="250"/>
      <c r="AP94" s="250"/>
      <c r="AQ94" s="39"/>
      <c r="AS94" s="113">
        <v>0</v>
      </c>
      <c r="AT94" s="114" t="s">
        <v>102</v>
      </c>
      <c r="AU94" s="114" t="s">
        <v>51</v>
      </c>
      <c r="AV94" s="115">
        <f>ROUNDUP(IF(AU94="základní",AG94*L31,IF(AU94="snížená",AG94*L32,0)),2)</f>
        <v>0</v>
      </c>
      <c r="BV94" s="20" t="s">
        <v>103</v>
      </c>
      <c r="BY94" s="112">
        <f t="shared" si="1"/>
        <v>0</v>
      </c>
      <c r="BZ94" s="112">
        <f t="shared" si="2"/>
        <v>0</v>
      </c>
      <c r="CA94" s="112">
        <v>0</v>
      </c>
      <c r="CB94" s="112">
        <v>0</v>
      </c>
      <c r="CC94" s="112">
        <v>0</v>
      </c>
      <c r="CD94" s="112">
        <f t="shared" si="3"/>
        <v>0</v>
      </c>
      <c r="CE94" s="112">
        <f t="shared" si="4"/>
        <v>0</v>
      </c>
      <c r="CF94" s="112">
        <f t="shared" si="5"/>
        <v>0</v>
      </c>
      <c r="CG94" s="112">
        <f t="shared" si="6"/>
        <v>0</v>
      </c>
      <c r="CH94" s="112">
        <f t="shared" si="7"/>
        <v>0</v>
      </c>
      <c r="CI94" s="20">
        <f t="shared" si="8"/>
        <v>1</v>
      </c>
      <c r="CJ94" s="20">
        <f>IF(AT94="stavební čast",1,IF(8894="investiční čast",2,3))</f>
        <v>1</v>
      </c>
      <c r="CK94" s="20" t="str">
        <f t="shared" si="9"/>
        <v>x</v>
      </c>
    </row>
    <row r="95" spans="1:89" s="1" customFormat="1" ht="19.899999999999999" customHeight="1">
      <c r="B95" s="37"/>
      <c r="C95" s="38"/>
      <c r="D95" s="108" t="s">
        <v>106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249">
        <f>ROUNDUP(AG87*AS95,2)</f>
        <v>0</v>
      </c>
      <c r="AH95" s="250"/>
      <c r="AI95" s="250"/>
      <c r="AJ95" s="250"/>
      <c r="AK95" s="250"/>
      <c r="AL95" s="250"/>
      <c r="AM95" s="250"/>
      <c r="AN95" s="250">
        <f t="shared" si="0"/>
        <v>0</v>
      </c>
      <c r="AO95" s="250"/>
      <c r="AP95" s="250"/>
      <c r="AQ95" s="39"/>
      <c r="AS95" s="113">
        <v>0</v>
      </c>
      <c r="AT95" s="114" t="s">
        <v>102</v>
      </c>
      <c r="AU95" s="114" t="s">
        <v>51</v>
      </c>
      <c r="AV95" s="115">
        <f>ROUNDUP(IF(AU95="základní",AG95*L31,IF(AU95="snížená",AG95*L32,0)),2)</f>
        <v>0</v>
      </c>
      <c r="BV95" s="20" t="s">
        <v>103</v>
      </c>
      <c r="BY95" s="112">
        <f t="shared" si="1"/>
        <v>0</v>
      </c>
      <c r="BZ95" s="112">
        <f t="shared" si="2"/>
        <v>0</v>
      </c>
      <c r="CA95" s="112">
        <v>0</v>
      </c>
      <c r="CB95" s="112">
        <v>0</v>
      </c>
      <c r="CC95" s="112">
        <v>0</v>
      </c>
      <c r="CD95" s="112">
        <f t="shared" si="3"/>
        <v>0</v>
      </c>
      <c r="CE95" s="112">
        <f t="shared" si="4"/>
        <v>0</v>
      </c>
      <c r="CF95" s="112">
        <f t="shared" si="5"/>
        <v>0</v>
      </c>
      <c r="CG95" s="112">
        <f t="shared" si="6"/>
        <v>0</v>
      </c>
      <c r="CH95" s="112">
        <f t="shared" si="7"/>
        <v>0</v>
      </c>
      <c r="CI95" s="20">
        <f t="shared" si="8"/>
        <v>1</v>
      </c>
      <c r="CJ95" s="20">
        <f>IF(AT95="stavební čast",1,IF(8895="investiční čast",2,3))</f>
        <v>1</v>
      </c>
      <c r="CK95" s="20" t="str">
        <f t="shared" si="9"/>
        <v>x</v>
      </c>
    </row>
    <row r="96" spans="1:89" s="1" customFormat="1" ht="19.899999999999999" customHeight="1">
      <c r="B96" s="37"/>
      <c r="C96" s="38"/>
      <c r="D96" s="108" t="s">
        <v>107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249">
        <f>ROUNDUP(AG87*AS96,2)</f>
        <v>0</v>
      </c>
      <c r="AH96" s="250"/>
      <c r="AI96" s="250"/>
      <c r="AJ96" s="250"/>
      <c r="AK96" s="250"/>
      <c r="AL96" s="250"/>
      <c r="AM96" s="250"/>
      <c r="AN96" s="250">
        <f t="shared" si="0"/>
        <v>0</v>
      </c>
      <c r="AO96" s="250"/>
      <c r="AP96" s="250"/>
      <c r="AQ96" s="39"/>
      <c r="AS96" s="113">
        <v>0</v>
      </c>
      <c r="AT96" s="114" t="s">
        <v>102</v>
      </c>
      <c r="AU96" s="114" t="s">
        <v>51</v>
      </c>
      <c r="AV96" s="115">
        <f>ROUNDUP(IF(AU96="základní",AG96*L31,IF(AU96="snížená",AG96*L32,0)),2)</f>
        <v>0</v>
      </c>
      <c r="BV96" s="20" t="s">
        <v>103</v>
      </c>
      <c r="BY96" s="112">
        <f t="shared" si="1"/>
        <v>0</v>
      </c>
      <c r="BZ96" s="112">
        <f t="shared" si="2"/>
        <v>0</v>
      </c>
      <c r="CA96" s="112">
        <v>0</v>
      </c>
      <c r="CB96" s="112">
        <v>0</v>
      </c>
      <c r="CC96" s="112">
        <v>0</v>
      </c>
      <c r="CD96" s="112">
        <f t="shared" si="3"/>
        <v>0</v>
      </c>
      <c r="CE96" s="112">
        <f t="shared" si="4"/>
        <v>0</v>
      </c>
      <c r="CF96" s="112">
        <f t="shared" si="5"/>
        <v>0</v>
      </c>
      <c r="CG96" s="112">
        <f t="shared" si="6"/>
        <v>0</v>
      </c>
      <c r="CH96" s="112">
        <f t="shared" si="7"/>
        <v>0</v>
      </c>
      <c r="CI96" s="20">
        <f t="shared" si="8"/>
        <v>1</v>
      </c>
      <c r="CJ96" s="20">
        <f>IF(AT96="stavební čast",1,IF(8896="investiční čast",2,3))</f>
        <v>1</v>
      </c>
      <c r="CK96" s="20" t="str">
        <f t="shared" si="9"/>
        <v>x</v>
      </c>
    </row>
    <row r="97" spans="2:89" s="1" customFormat="1" ht="19.899999999999999" customHeight="1">
      <c r="B97" s="37"/>
      <c r="C97" s="38"/>
      <c r="D97" s="108" t="s">
        <v>108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49">
        <f>ROUNDUP(AG87*AS97,2)</f>
        <v>0</v>
      </c>
      <c r="AH97" s="250"/>
      <c r="AI97" s="250"/>
      <c r="AJ97" s="250"/>
      <c r="AK97" s="250"/>
      <c r="AL97" s="250"/>
      <c r="AM97" s="250"/>
      <c r="AN97" s="250">
        <f t="shared" si="0"/>
        <v>0</v>
      </c>
      <c r="AO97" s="250"/>
      <c r="AP97" s="250"/>
      <c r="AQ97" s="39"/>
      <c r="AS97" s="113">
        <v>0</v>
      </c>
      <c r="AT97" s="114" t="s">
        <v>102</v>
      </c>
      <c r="AU97" s="114" t="s">
        <v>51</v>
      </c>
      <c r="AV97" s="115">
        <f>ROUNDUP(IF(AU97="základní",AG97*L31,IF(AU97="snížená",AG97*L32,0)),2)</f>
        <v>0</v>
      </c>
      <c r="BV97" s="20" t="s">
        <v>103</v>
      </c>
      <c r="BY97" s="112">
        <f t="shared" si="1"/>
        <v>0</v>
      </c>
      <c r="BZ97" s="112">
        <f t="shared" si="2"/>
        <v>0</v>
      </c>
      <c r="CA97" s="112">
        <v>0</v>
      </c>
      <c r="CB97" s="112">
        <v>0</v>
      </c>
      <c r="CC97" s="112">
        <v>0</v>
      </c>
      <c r="CD97" s="112">
        <f t="shared" si="3"/>
        <v>0</v>
      </c>
      <c r="CE97" s="112">
        <f t="shared" si="4"/>
        <v>0</v>
      </c>
      <c r="CF97" s="112">
        <f t="shared" si="5"/>
        <v>0</v>
      </c>
      <c r="CG97" s="112">
        <f t="shared" si="6"/>
        <v>0</v>
      </c>
      <c r="CH97" s="112">
        <f t="shared" si="7"/>
        <v>0</v>
      </c>
      <c r="CI97" s="20">
        <f t="shared" si="8"/>
        <v>1</v>
      </c>
      <c r="CJ97" s="20">
        <f>IF(AT97="stavební čast",1,IF(8897="investiční čast",2,3))</f>
        <v>1</v>
      </c>
      <c r="CK97" s="20" t="str">
        <f t="shared" si="9"/>
        <v>x</v>
      </c>
    </row>
    <row r="98" spans="2:89" s="1" customFormat="1" ht="19.899999999999999" customHeight="1">
      <c r="B98" s="37"/>
      <c r="C98" s="38"/>
      <c r="D98" s="108" t="s">
        <v>109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249">
        <f>ROUNDUP(AG87*AS98,2)</f>
        <v>0</v>
      </c>
      <c r="AH98" s="250"/>
      <c r="AI98" s="250"/>
      <c r="AJ98" s="250"/>
      <c r="AK98" s="250"/>
      <c r="AL98" s="250"/>
      <c r="AM98" s="250"/>
      <c r="AN98" s="250">
        <f t="shared" si="0"/>
        <v>0</v>
      </c>
      <c r="AO98" s="250"/>
      <c r="AP98" s="250"/>
      <c r="AQ98" s="39"/>
      <c r="AS98" s="113">
        <v>0</v>
      </c>
      <c r="AT98" s="114" t="s">
        <v>102</v>
      </c>
      <c r="AU98" s="114" t="s">
        <v>51</v>
      </c>
      <c r="AV98" s="115">
        <f>ROUNDUP(IF(AU98="základní",AG98*L31,IF(AU98="snížená",AG98*L32,0)),2)</f>
        <v>0</v>
      </c>
      <c r="BV98" s="20" t="s">
        <v>103</v>
      </c>
      <c r="BY98" s="112">
        <f t="shared" si="1"/>
        <v>0</v>
      </c>
      <c r="BZ98" s="112">
        <f t="shared" si="2"/>
        <v>0</v>
      </c>
      <c r="CA98" s="112">
        <v>0</v>
      </c>
      <c r="CB98" s="112">
        <v>0</v>
      </c>
      <c r="CC98" s="112">
        <v>0</v>
      </c>
      <c r="CD98" s="112">
        <f t="shared" si="3"/>
        <v>0</v>
      </c>
      <c r="CE98" s="112">
        <f t="shared" si="4"/>
        <v>0</v>
      </c>
      <c r="CF98" s="112">
        <f t="shared" si="5"/>
        <v>0</v>
      </c>
      <c r="CG98" s="112">
        <f t="shared" si="6"/>
        <v>0</v>
      </c>
      <c r="CH98" s="112">
        <f t="shared" si="7"/>
        <v>0</v>
      </c>
      <c r="CI98" s="20">
        <f t="shared" si="8"/>
        <v>1</v>
      </c>
      <c r="CJ98" s="20">
        <f>IF(AT98="stavební čast",1,IF(8898="investiční čast",2,3))</f>
        <v>1</v>
      </c>
      <c r="CK98" s="20" t="str">
        <f t="shared" si="9"/>
        <v>x</v>
      </c>
    </row>
    <row r="99" spans="2:89" s="1" customFormat="1" ht="19.899999999999999" customHeight="1">
      <c r="B99" s="37"/>
      <c r="C99" s="38"/>
      <c r="D99" s="108" t="s">
        <v>110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249">
        <f>ROUNDUP(AG87*AS99,2)</f>
        <v>0</v>
      </c>
      <c r="AH99" s="250"/>
      <c r="AI99" s="250"/>
      <c r="AJ99" s="250"/>
      <c r="AK99" s="250"/>
      <c r="AL99" s="250"/>
      <c r="AM99" s="250"/>
      <c r="AN99" s="250">
        <f t="shared" si="0"/>
        <v>0</v>
      </c>
      <c r="AO99" s="250"/>
      <c r="AP99" s="250"/>
      <c r="AQ99" s="39"/>
      <c r="AS99" s="113">
        <v>0</v>
      </c>
      <c r="AT99" s="114" t="s">
        <v>102</v>
      </c>
      <c r="AU99" s="114" t="s">
        <v>51</v>
      </c>
      <c r="AV99" s="115">
        <f>ROUNDUP(IF(AU99="základní",AG99*L31,IF(AU99="snížená",AG99*L32,0)),2)</f>
        <v>0</v>
      </c>
      <c r="BV99" s="20" t="s">
        <v>103</v>
      </c>
      <c r="BY99" s="112">
        <f t="shared" si="1"/>
        <v>0</v>
      </c>
      <c r="BZ99" s="112">
        <f t="shared" si="2"/>
        <v>0</v>
      </c>
      <c r="CA99" s="112">
        <v>0</v>
      </c>
      <c r="CB99" s="112">
        <v>0</v>
      </c>
      <c r="CC99" s="112">
        <v>0</v>
      </c>
      <c r="CD99" s="112">
        <f t="shared" si="3"/>
        <v>0</v>
      </c>
      <c r="CE99" s="112">
        <f t="shared" si="4"/>
        <v>0</v>
      </c>
      <c r="CF99" s="112">
        <f t="shared" si="5"/>
        <v>0</v>
      </c>
      <c r="CG99" s="112">
        <f t="shared" si="6"/>
        <v>0</v>
      </c>
      <c r="CH99" s="112">
        <f t="shared" si="7"/>
        <v>0</v>
      </c>
      <c r="CI99" s="20">
        <f t="shared" si="8"/>
        <v>1</v>
      </c>
      <c r="CJ99" s="20">
        <f>IF(AT99="stavební čast",1,IF(8899="investiční čast",2,3))</f>
        <v>1</v>
      </c>
      <c r="CK99" s="20" t="str">
        <f t="shared" si="9"/>
        <v>x</v>
      </c>
    </row>
    <row r="100" spans="2:89" s="1" customFormat="1" ht="19.899999999999999" customHeight="1">
      <c r="B100" s="37"/>
      <c r="C100" s="38"/>
      <c r="D100" s="108" t="s">
        <v>111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249">
        <f>ROUNDUP(AG87*AS100,2)</f>
        <v>0</v>
      </c>
      <c r="AH100" s="250"/>
      <c r="AI100" s="250"/>
      <c r="AJ100" s="250"/>
      <c r="AK100" s="250"/>
      <c r="AL100" s="250"/>
      <c r="AM100" s="250"/>
      <c r="AN100" s="250">
        <f t="shared" si="0"/>
        <v>0</v>
      </c>
      <c r="AO100" s="250"/>
      <c r="AP100" s="250"/>
      <c r="AQ100" s="39"/>
      <c r="AS100" s="113">
        <v>0</v>
      </c>
      <c r="AT100" s="114" t="s">
        <v>102</v>
      </c>
      <c r="AU100" s="114" t="s">
        <v>51</v>
      </c>
      <c r="AV100" s="115">
        <f>ROUNDUP(IF(AU100="základní",AG100*L31,IF(AU100="snížená",AG100*L32,0)),2)</f>
        <v>0</v>
      </c>
      <c r="BV100" s="20" t="s">
        <v>103</v>
      </c>
      <c r="BY100" s="112">
        <f t="shared" si="1"/>
        <v>0</v>
      </c>
      <c r="BZ100" s="112">
        <f t="shared" si="2"/>
        <v>0</v>
      </c>
      <c r="CA100" s="112">
        <v>0</v>
      </c>
      <c r="CB100" s="112">
        <v>0</v>
      </c>
      <c r="CC100" s="112">
        <v>0</v>
      </c>
      <c r="CD100" s="112">
        <f t="shared" si="3"/>
        <v>0</v>
      </c>
      <c r="CE100" s="112">
        <f t="shared" si="4"/>
        <v>0</v>
      </c>
      <c r="CF100" s="112">
        <f t="shared" si="5"/>
        <v>0</v>
      </c>
      <c r="CG100" s="112">
        <f t="shared" si="6"/>
        <v>0</v>
      </c>
      <c r="CH100" s="112">
        <f t="shared" si="7"/>
        <v>0</v>
      </c>
      <c r="CI100" s="20">
        <f t="shared" si="8"/>
        <v>1</v>
      </c>
      <c r="CJ100" s="20">
        <f>IF(AT100="stavební čast",1,IF(88100="investiční čast",2,3))</f>
        <v>1</v>
      </c>
      <c r="CK100" s="20" t="str">
        <f t="shared" si="9"/>
        <v>x</v>
      </c>
    </row>
    <row r="101" spans="2:89" s="1" customFormat="1" ht="19.899999999999999" customHeight="1">
      <c r="B101" s="37"/>
      <c r="C101" s="38"/>
      <c r="D101" s="108" t="s">
        <v>112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249">
        <f>ROUNDUP(AG87*AS101,2)</f>
        <v>0</v>
      </c>
      <c r="AH101" s="250"/>
      <c r="AI101" s="250"/>
      <c r="AJ101" s="250"/>
      <c r="AK101" s="250"/>
      <c r="AL101" s="250"/>
      <c r="AM101" s="250"/>
      <c r="AN101" s="250">
        <f t="shared" si="0"/>
        <v>0</v>
      </c>
      <c r="AO101" s="250"/>
      <c r="AP101" s="250"/>
      <c r="AQ101" s="39"/>
      <c r="AS101" s="113">
        <v>0</v>
      </c>
      <c r="AT101" s="114" t="s">
        <v>102</v>
      </c>
      <c r="AU101" s="114" t="s">
        <v>51</v>
      </c>
      <c r="AV101" s="115">
        <f>ROUNDUP(IF(AU101="základní",AG101*L31,IF(AU101="snížená",AG101*L32,0)),2)</f>
        <v>0</v>
      </c>
      <c r="BV101" s="20" t="s">
        <v>103</v>
      </c>
      <c r="BY101" s="112">
        <f t="shared" si="1"/>
        <v>0</v>
      </c>
      <c r="BZ101" s="112">
        <f t="shared" si="2"/>
        <v>0</v>
      </c>
      <c r="CA101" s="112">
        <v>0</v>
      </c>
      <c r="CB101" s="112">
        <v>0</v>
      </c>
      <c r="CC101" s="112">
        <v>0</v>
      </c>
      <c r="CD101" s="112">
        <f t="shared" si="3"/>
        <v>0</v>
      </c>
      <c r="CE101" s="112">
        <f t="shared" si="4"/>
        <v>0</v>
      </c>
      <c r="CF101" s="112">
        <f t="shared" si="5"/>
        <v>0</v>
      </c>
      <c r="CG101" s="112">
        <f t="shared" si="6"/>
        <v>0</v>
      </c>
      <c r="CH101" s="112">
        <f t="shared" si="7"/>
        <v>0</v>
      </c>
      <c r="CI101" s="20">
        <f t="shared" si="8"/>
        <v>1</v>
      </c>
      <c r="CJ101" s="20">
        <f>IF(AT101="stavební čast",1,IF(88101="investiční čast",2,3))</f>
        <v>1</v>
      </c>
      <c r="CK101" s="20" t="str">
        <f t="shared" si="9"/>
        <v>x</v>
      </c>
    </row>
    <row r="102" spans="2:89" s="1" customFormat="1" ht="19.899999999999999" customHeight="1">
      <c r="B102" s="37"/>
      <c r="C102" s="38"/>
      <c r="D102" s="251" t="s">
        <v>113</v>
      </c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38"/>
      <c r="AD102" s="38"/>
      <c r="AE102" s="38"/>
      <c r="AF102" s="38"/>
      <c r="AG102" s="249">
        <f>AG87*AS102</f>
        <v>0</v>
      </c>
      <c r="AH102" s="250"/>
      <c r="AI102" s="250"/>
      <c r="AJ102" s="250"/>
      <c r="AK102" s="250"/>
      <c r="AL102" s="250"/>
      <c r="AM102" s="250"/>
      <c r="AN102" s="250">
        <f>AG102+AV102</f>
        <v>0</v>
      </c>
      <c r="AO102" s="250"/>
      <c r="AP102" s="250"/>
      <c r="AQ102" s="39"/>
      <c r="AS102" s="113">
        <v>0</v>
      </c>
      <c r="AT102" s="114" t="s">
        <v>102</v>
      </c>
      <c r="AU102" s="114" t="s">
        <v>51</v>
      </c>
      <c r="AV102" s="115">
        <f>ROUNDUP(IF(AU102="nulová",0,IF(OR(AU102="základní",AU102="zákl. přenesená"),AG102*L31,AG102*L32)),1)</f>
        <v>0</v>
      </c>
      <c r="BV102" s="20" t="s">
        <v>114</v>
      </c>
      <c r="BY102" s="112">
        <f t="shared" si="1"/>
        <v>0</v>
      </c>
      <c r="BZ102" s="112">
        <f t="shared" si="2"/>
        <v>0</v>
      </c>
      <c r="CA102" s="112">
        <f>IF(AU102="zákl. přenesená",AV102,0)</f>
        <v>0</v>
      </c>
      <c r="CB102" s="112">
        <f>IF(AU102="sníž. přenesená",AV102,0)</f>
        <v>0</v>
      </c>
      <c r="CC102" s="112">
        <f>IF(AU102="nulová",AV102,0)</f>
        <v>0</v>
      </c>
      <c r="CD102" s="112">
        <f t="shared" si="3"/>
        <v>0</v>
      </c>
      <c r="CE102" s="112">
        <f t="shared" si="4"/>
        <v>0</v>
      </c>
      <c r="CF102" s="112">
        <f t="shared" si="5"/>
        <v>0</v>
      </c>
      <c r="CG102" s="112">
        <f t="shared" si="6"/>
        <v>0</v>
      </c>
      <c r="CH102" s="112">
        <f t="shared" si="7"/>
        <v>0</v>
      </c>
      <c r="CI102" s="20">
        <f t="shared" si="8"/>
        <v>1</v>
      </c>
      <c r="CJ102" s="20">
        <f>IF(AT102="stavební čast",1,IF(88102="investiční čast",2,3))</f>
        <v>1</v>
      </c>
      <c r="CK102" s="20" t="str">
        <f t="shared" si="9"/>
        <v/>
      </c>
    </row>
    <row r="103" spans="2:89" s="1" customFormat="1" ht="19.899999999999999" customHeight="1">
      <c r="B103" s="37"/>
      <c r="C103" s="38"/>
      <c r="D103" s="251" t="s">
        <v>113</v>
      </c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38"/>
      <c r="AD103" s="38"/>
      <c r="AE103" s="38"/>
      <c r="AF103" s="38"/>
      <c r="AG103" s="249">
        <f>AG87*AS103</f>
        <v>0</v>
      </c>
      <c r="AH103" s="250"/>
      <c r="AI103" s="250"/>
      <c r="AJ103" s="250"/>
      <c r="AK103" s="250"/>
      <c r="AL103" s="250"/>
      <c r="AM103" s="250"/>
      <c r="AN103" s="250">
        <f>AG103+AV103</f>
        <v>0</v>
      </c>
      <c r="AO103" s="250"/>
      <c r="AP103" s="250"/>
      <c r="AQ103" s="39"/>
      <c r="AS103" s="113">
        <v>0</v>
      </c>
      <c r="AT103" s="114" t="s">
        <v>102</v>
      </c>
      <c r="AU103" s="114" t="s">
        <v>51</v>
      </c>
      <c r="AV103" s="115">
        <f>ROUNDUP(IF(AU103="nulová",0,IF(OR(AU103="základní",AU103="zákl. přenesená"),AG103*L31,AG103*L32)),1)</f>
        <v>0</v>
      </c>
      <c r="BV103" s="20" t="s">
        <v>114</v>
      </c>
      <c r="BY103" s="112">
        <f t="shared" si="1"/>
        <v>0</v>
      </c>
      <c r="BZ103" s="112">
        <f t="shared" si="2"/>
        <v>0</v>
      </c>
      <c r="CA103" s="112">
        <f>IF(AU103="zákl. přenesená",AV103,0)</f>
        <v>0</v>
      </c>
      <c r="CB103" s="112">
        <f>IF(AU103="sníž. přenesená",AV103,0)</f>
        <v>0</v>
      </c>
      <c r="CC103" s="112">
        <f>IF(AU103="nulová",AV103,0)</f>
        <v>0</v>
      </c>
      <c r="CD103" s="112">
        <f t="shared" si="3"/>
        <v>0</v>
      </c>
      <c r="CE103" s="112">
        <f t="shared" si="4"/>
        <v>0</v>
      </c>
      <c r="CF103" s="112">
        <f t="shared" si="5"/>
        <v>0</v>
      </c>
      <c r="CG103" s="112">
        <f t="shared" si="6"/>
        <v>0</v>
      </c>
      <c r="CH103" s="112">
        <f t="shared" si="7"/>
        <v>0</v>
      </c>
      <c r="CI103" s="20">
        <f t="shared" si="8"/>
        <v>1</v>
      </c>
      <c r="CJ103" s="20">
        <f>IF(AT103="stavební čast",1,IF(88103="investiční čast",2,3))</f>
        <v>1</v>
      </c>
      <c r="CK103" s="20" t="str">
        <f t="shared" si="9"/>
        <v/>
      </c>
    </row>
    <row r="104" spans="2:89" s="1" customFormat="1" ht="19.899999999999999" customHeight="1">
      <c r="B104" s="37"/>
      <c r="C104" s="38"/>
      <c r="D104" s="251" t="s">
        <v>113</v>
      </c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38"/>
      <c r="AD104" s="38"/>
      <c r="AE104" s="38"/>
      <c r="AF104" s="38"/>
      <c r="AG104" s="249">
        <f>AG87*AS104</f>
        <v>0</v>
      </c>
      <c r="AH104" s="250"/>
      <c r="AI104" s="250"/>
      <c r="AJ104" s="250"/>
      <c r="AK104" s="250"/>
      <c r="AL104" s="250"/>
      <c r="AM104" s="250"/>
      <c r="AN104" s="250">
        <f>AG104+AV104</f>
        <v>0</v>
      </c>
      <c r="AO104" s="250"/>
      <c r="AP104" s="250"/>
      <c r="AQ104" s="39"/>
      <c r="AS104" s="116">
        <v>0</v>
      </c>
      <c r="AT104" s="117" t="s">
        <v>102</v>
      </c>
      <c r="AU104" s="117" t="s">
        <v>51</v>
      </c>
      <c r="AV104" s="118">
        <f>ROUNDUP(IF(AU104="nulová",0,IF(OR(AU104="základní",AU104="zákl. přenesená"),AG104*L31,AG104*L32)),1)</f>
        <v>0</v>
      </c>
      <c r="BV104" s="20" t="s">
        <v>114</v>
      </c>
      <c r="BY104" s="112">
        <f t="shared" si="1"/>
        <v>0</v>
      </c>
      <c r="BZ104" s="112">
        <f t="shared" si="2"/>
        <v>0</v>
      </c>
      <c r="CA104" s="112">
        <f>IF(AU104="zákl. přenesená",AV104,0)</f>
        <v>0</v>
      </c>
      <c r="CB104" s="112">
        <f>IF(AU104="sníž. přenesená",AV104,0)</f>
        <v>0</v>
      </c>
      <c r="CC104" s="112">
        <f>IF(AU104="nulová",AV104,0)</f>
        <v>0</v>
      </c>
      <c r="CD104" s="112">
        <f t="shared" si="3"/>
        <v>0</v>
      </c>
      <c r="CE104" s="112">
        <f t="shared" si="4"/>
        <v>0</v>
      </c>
      <c r="CF104" s="112">
        <f t="shared" si="5"/>
        <v>0</v>
      </c>
      <c r="CG104" s="112">
        <f t="shared" si="6"/>
        <v>0</v>
      </c>
      <c r="CH104" s="112">
        <f t="shared" si="7"/>
        <v>0</v>
      </c>
      <c r="CI104" s="20">
        <f t="shared" si="8"/>
        <v>1</v>
      </c>
      <c r="CJ104" s="20">
        <f>IF(AT104="stavební čast",1,IF(88104="investiční čast",2,3))</f>
        <v>1</v>
      </c>
      <c r="CK104" s="20" t="str">
        <f t="shared" si="9"/>
        <v/>
      </c>
    </row>
    <row r="105" spans="2:89" s="1" customFormat="1" ht="10.9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9"/>
    </row>
    <row r="106" spans="2:89" s="1" customFormat="1" ht="30" customHeight="1">
      <c r="B106" s="37"/>
      <c r="C106" s="119" t="s">
        <v>115</v>
      </c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255">
        <f>ROUNDUP(AG87+AG91,2)</f>
        <v>0</v>
      </c>
      <c r="AH106" s="255"/>
      <c r="AI106" s="255"/>
      <c r="AJ106" s="255"/>
      <c r="AK106" s="255"/>
      <c r="AL106" s="255"/>
      <c r="AM106" s="255"/>
      <c r="AN106" s="255">
        <f>AN87+AN91</f>
        <v>0</v>
      </c>
      <c r="AO106" s="255"/>
      <c r="AP106" s="255"/>
      <c r="AQ106" s="39"/>
    </row>
    <row r="107" spans="2:89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3"/>
    </row>
  </sheetData>
  <sheetProtection algorithmName="SHA-512" hashValue="nuYCDbPNX1ho/NUykpBQVHMn+c2lUsFOZr4lI1w0pCeP8DmWfsf+nVaAGRffsi+meiTu4XsVdDILcx0buL0n9A==" saltValue="V8puaK+CeFuXbL6+m72RoQ==" spinCount="100000" sheet="1" objects="1" scenarios="1" formatCells="0" formatColumns="0" formatRows="0" sort="0" autoFilter="0"/>
  <mergeCells count="80">
    <mergeCell ref="AG106:AM106"/>
    <mergeCell ref="AN106:AP106"/>
    <mergeCell ref="AR2:BE2"/>
    <mergeCell ref="D104:AB104"/>
    <mergeCell ref="AG104:AM104"/>
    <mergeCell ref="AN104:AP104"/>
    <mergeCell ref="AG87:AM87"/>
    <mergeCell ref="AN87:AP87"/>
    <mergeCell ref="AG91:AM91"/>
    <mergeCell ref="AN91:AP91"/>
    <mergeCell ref="D102:AB102"/>
    <mergeCell ref="AG102:AM102"/>
    <mergeCell ref="AN102:AP102"/>
    <mergeCell ref="D103:AB103"/>
    <mergeCell ref="AG103:AM103"/>
    <mergeCell ref="AN103:AP103"/>
    <mergeCell ref="AG99:AM99"/>
    <mergeCell ref="AN99:AP99"/>
    <mergeCell ref="AG100:AM100"/>
    <mergeCell ref="AN100:AP100"/>
    <mergeCell ref="AG101:AM101"/>
    <mergeCell ref="AN101:AP101"/>
    <mergeCell ref="AG96:AM96"/>
    <mergeCell ref="AN96:AP96"/>
    <mergeCell ref="AG97:AM97"/>
    <mergeCell ref="AN97:AP97"/>
    <mergeCell ref="AG98:AM98"/>
    <mergeCell ref="AN98:AP98"/>
    <mergeCell ref="AG93:AM93"/>
    <mergeCell ref="AN93:AP93"/>
    <mergeCell ref="AG94:AM94"/>
    <mergeCell ref="AN94:AP94"/>
    <mergeCell ref="AG95:AM95"/>
    <mergeCell ref="AN95:AP95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105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105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ART-06901 - Demolice obje...'!C2" display="/" xr:uid="{00000000-0004-0000-0000-000002000000}"/>
    <hyperlink ref="A89" location="'ART-06902 - vedlejší a os...'!C2" display="/" xr:uid="{00000000-0004-0000-00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116</v>
      </c>
      <c r="G1" s="16"/>
      <c r="H1" s="305" t="s">
        <v>117</v>
      </c>
      <c r="I1" s="305"/>
      <c r="J1" s="305"/>
      <c r="K1" s="305"/>
      <c r="L1" s="16" t="s">
        <v>118</v>
      </c>
      <c r="M1" s="14"/>
      <c r="N1" s="14"/>
      <c r="O1" s="15" t="s">
        <v>119</v>
      </c>
      <c r="P1" s="14"/>
      <c r="Q1" s="14"/>
      <c r="R1" s="14"/>
      <c r="S1" s="16" t="s">
        <v>120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0" t="s">
        <v>94</v>
      </c>
      <c r="AZ2" s="122" t="s">
        <v>121</v>
      </c>
      <c r="BA2" s="122" t="s">
        <v>121</v>
      </c>
      <c r="BB2" s="122" t="s">
        <v>35</v>
      </c>
      <c r="BC2" s="122" t="s">
        <v>122</v>
      </c>
      <c r="BD2" s="122" t="s">
        <v>123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123</v>
      </c>
      <c r="AZ3" s="122" t="s">
        <v>124</v>
      </c>
      <c r="BA3" s="122" t="s">
        <v>124</v>
      </c>
      <c r="BB3" s="122" t="s">
        <v>35</v>
      </c>
      <c r="BC3" s="122" t="s">
        <v>125</v>
      </c>
      <c r="BD3" s="122" t="s">
        <v>123</v>
      </c>
    </row>
    <row r="4" spans="1:66" ht="36.950000000000003" customHeight="1">
      <c r="B4" s="24"/>
      <c r="C4" s="213" t="s">
        <v>126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5"/>
      <c r="T4" s="26" t="s">
        <v>13</v>
      </c>
      <c r="AT4" s="20" t="s">
        <v>6</v>
      </c>
      <c r="AZ4" s="122" t="s">
        <v>127</v>
      </c>
      <c r="BA4" s="122" t="s">
        <v>127</v>
      </c>
      <c r="BB4" s="122" t="s">
        <v>35</v>
      </c>
      <c r="BC4" s="122" t="s">
        <v>128</v>
      </c>
      <c r="BD4" s="122" t="s">
        <v>123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  <c r="AZ5" s="122" t="s">
        <v>129</v>
      </c>
      <c r="BA5" s="122" t="s">
        <v>129</v>
      </c>
      <c r="BB5" s="122" t="s">
        <v>35</v>
      </c>
      <c r="BC5" s="122" t="s">
        <v>130</v>
      </c>
      <c r="BD5" s="122" t="s">
        <v>123</v>
      </c>
    </row>
    <row r="6" spans="1:66" ht="25.35" customHeight="1">
      <c r="B6" s="24"/>
      <c r="C6" s="28"/>
      <c r="D6" s="32" t="s">
        <v>19</v>
      </c>
      <c r="E6" s="28"/>
      <c r="F6" s="258" t="str">
        <f>'Rekapitulace stavby'!K6</f>
        <v>SŠ PTA Jihlava - demolice objektu údržby, Polenská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8"/>
      <c r="R6" s="25"/>
      <c r="AZ6" s="122" t="s">
        <v>131</v>
      </c>
      <c r="BA6" s="122" t="s">
        <v>131</v>
      </c>
      <c r="BB6" s="122" t="s">
        <v>35</v>
      </c>
      <c r="BC6" s="122" t="s">
        <v>132</v>
      </c>
      <c r="BD6" s="122" t="s">
        <v>123</v>
      </c>
    </row>
    <row r="7" spans="1:66" s="1" customFormat="1" ht="32.85" customHeight="1">
      <c r="B7" s="37"/>
      <c r="C7" s="38"/>
      <c r="D7" s="31" t="s">
        <v>133</v>
      </c>
      <c r="E7" s="38"/>
      <c r="F7" s="219" t="s">
        <v>134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8"/>
      <c r="R7" s="39"/>
      <c r="AZ7" s="122" t="s">
        <v>135</v>
      </c>
      <c r="BA7" s="122" t="s">
        <v>135</v>
      </c>
      <c r="BB7" s="122" t="s">
        <v>35</v>
      </c>
      <c r="BC7" s="122" t="s">
        <v>136</v>
      </c>
      <c r="BD7" s="122" t="s">
        <v>123</v>
      </c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30" t="s">
        <v>35</v>
      </c>
      <c r="P8" s="38"/>
      <c r="Q8" s="38"/>
      <c r="R8" s="39"/>
      <c r="AZ8" s="122" t="s">
        <v>137</v>
      </c>
      <c r="BA8" s="122" t="s">
        <v>137</v>
      </c>
      <c r="BB8" s="122" t="s">
        <v>35</v>
      </c>
      <c r="BC8" s="122" t="s">
        <v>138</v>
      </c>
      <c r="BD8" s="122" t="s">
        <v>123</v>
      </c>
    </row>
    <row r="9" spans="1:66" s="1" customFormat="1" ht="14.45" customHeight="1">
      <c r="B9" s="37"/>
      <c r="C9" s="38"/>
      <c r="D9" s="32" t="s">
        <v>27</v>
      </c>
      <c r="E9" s="38"/>
      <c r="F9" s="30" t="s">
        <v>28</v>
      </c>
      <c r="G9" s="38"/>
      <c r="H9" s="38"/>
      <c r="I9" s="38"/>
      <c r="J9" s="38"/>
      <c r="K9" s="38"/>
      <c r="L9" s="38"/>
      <c r="M9" s="32" t="s">
        <v>29</v>
      </c>
      <c r="N9" s="38"/>
      <c r="O9" s="261" t="str">
        <f>'Rekapitulace stavby'!AN8</f>
        <v>22. 3. 2016</v>
      </c>
      <c r="P9" s="262"/>
      <c r="Q9" s="38"/>
      <c r="R9" s="39"/>
      <c r="AZ9" s="122" t="s">
        <v>139</v>
      </c>
      <c r="BA9" s="122" t="s">
        <v>139</v>
      </c>
      <c r="BB9" s="122" t="s">
        <v>35</v>
      </c>
      <c r="BC9" s="122" t="s">
        <v>140</v>
      </c>
      <c r="BD9" s="122" t="s">
        <v>123</v>
      </c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  <c r="AZ10" s="122" t="s">
        <v>141</v>
      </c>
      <c r="BA10" s="122" t="s">
        <v>141</v>
      </c>
      <c r="BB10" s="122" t="s">
        <v>35</v>
      </c>
      <c r="BC10" s="122" t="s">
        <v>142</v>
      </c>
      <c r="BD10" s="122" t="s">
        <v>123</v>
      </c>
    </row>
    <row r="11" spans="1:66" s="1" customFormat="1" ht="14.45" customHeight="1">
      <c r="B11" s="37"/>
      <c r="C11" s="38"/>
      <c r="D11" s="32" t="s">
        <v>33</v>
      </c>
      <c r="E11" s="38"/>
      <c r="F11" s="38"/>
      <c r="G11" s="38"/>
      <c r="H11" s="38"/>
      <c r="I11" s="38"/>
      <c r="J11" s="38"/>
      <c r="K11" s="38"/>
      <c r="L11" s="38"/>
      <c r="M11" s="32" t="s">
        <v>34</v>
      </c>
      <c r="N11" s="38"/>
      <c r="O11" s="217" t="s">
        <v>35</v>
      </c>
      <c r="P11" s="217"/>
      <c r="Q11" s="38"/>
      <c r="R11" s="39"/>
      <c r="AZ11" s="122" t="s">
        <v>143</v>
      </c>
      <c r="BA11" s="122" t="s">
        <v>143</v>
      </c>
      <c r="BB11" s="122" t="s">
        <v>35</v>
      </c>
      <c r="BC11" s="122" t="s">
        <v>144</v>
      </c>
      <c r="BD11" s="122" t="s">
        <v>123</v>
      </c>
    </row>
    <row r="12" spans="1:66" s="1" customFormat="1" ht="18" customHeight="1">
      <c r="B12" s="37"/>
      <c r="C12" s="38"/>
      <c r="D12" s="38"/>
      <c r="E12" s="30" t="s">
        <v>36</v>
      </c>
      <c r="F12" s="38"/>
      <c r="G12" s="38"/>
      <c r="H12" s="38"/>
      <c r="I12" s="38"/>
      <c r="J12" s="38"/>
      <c r="K12" s="38"/>
      <c r="L12" s="38"/>
      <c r="M12" s="32" t="s">
        <v>37</v>
      </c>
      <c r="N12" s="38"/>
      <c r="O12" s="217" t="s">
        <v>35</v>
      </c>
      <c r="P12" s="217"/>
      <c r="Q12" s="38"/>
      <c r="R12" s="39"/>
      <c r="AZ12" s="122" t="s">
        <v>145</v>
      </c>
      <c r="BA12" s="122" t="s">
        <v>145</v>
      </c>
      <c r="BB12" s="122" t="s">
        <v>35</v>
      </c>
      <c r="BC12" s="122" t="s">
        <v>146</v>
      </c>
      <c r="BD12" s="122" t="s">
        <v>123</v>
      </c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  <c r="AZ13" s="122" t="s">
        <v>147</v>
      </c>
      <c r="BA13" s="122" t="s">
        <v>147</v>
      </c>
      <c r="BB13" s="122" t="s">
        <v>35</v>
      </c>
      <c r="BC13" s="122" t="s">
        <v>148</v>
      </c>
      <c r="BD13" s="122" t="s">
        <v>123</v>
      </c>
    </row>
    <row r="14" spans="1:66" s="1" customFormat="1" ht="14.45" customHeight="1">
      <c r="B14" s="37"/>
      <c r="C14" s="38"/>
      <c r="D14" s="32" t="s">
        <v>38</v>
      </c>
      <c r="E14" s="38"/>
      <c r="F14" s="38"/>
      <c r="G14" s="38"/>
      <c r="H14" s="38"/>
      <c r="I14" s="38"/>
      <c r="J14" s="38"/>
      <c r="K14" s="38"/>
      <c r="L14" s="38"/>
      <c r="M14" s="32" t="s">
        <v>34</v>
      </c>
      <c r="N14" s="38"/>
      <c r="O14" s="263" t="str">
        <f>IF('Rekapitulace stavby'!AN13="","",'Rekapitulace stavby'!AN13)</f>
        <v>Vyplň údaj</v>
      </c>
      <c r="P14" s="217"/>
      <c r="Q14" s="38"/>
      <c r="R14" s="39"/>
      <c r="AZ14" s="122" t="s">
        <v>149</v>
      </c>
      <c r="BA14" s="122" t="s">
        <v>149</v>
      </c>
      <c r="BB14" s="122" t="s">
        <v>35</v>
      </c>
      <c r="BC14" s="122" t="s">
        <v>150</v>
      </c>
      <c r="BD14" s="122" t="s">
        <v>123</v>
      </c>
    </row>
    <row r="15" spans="1:66" s="1" customFormat="1" ht="18" customHeight="1">
      <c r="B15" s="37"/>
      <c r="C15" s="38"/>
      <c r="D15" s="38"/>
      <c r="E15" s="263" t="str">
        <f>IF('Rekapitulace stavby'!E14="","",'Rekapitulace stavby'!E14)</f>
        <v>Vyplň údaj</v>
      </c>
      <c r="F15" s="264"/>
      <c r="G15" s="264"/>
      <c r="H15" s="264"/>
      <c r="I15" s="264"/>
      <c r="J15" s="264"/>
      <c r="K15" s="264"/>
      <c r="L15" s="264"/>
      <c r="M15" s="32" t="s">
        <v>37</v>
      </c>
      <c r="N15" s="38"/>
      <c r="O15" s="263" t="str">
        <f>IF('Rekapitulace stavby'!AN14="","",'Rekapitulace stavby'!AN14)</f>
        <v>Vyplň údaj</v>
      </c>
      <c r="P15" s="217"/>
      <c r="Q15" s="38"/>
      <c r="R15" s="39"/>
      <c r="AZ15" s="122" t="s">
        <v>151</v>
      </c>
      <c r="BA15" s="122" t="s">
        <v>151</v>
      </c>
      <c r="BB15" s="122" t="s">
        <v>35</v>
      </c>
      <c r="BC15" s="122" t="s">
        <v>152</v>
      </c>
      <c r="BD15" s="122" t="s">
        <v>123</v>
      </c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  <c r="AZ16" s="122" t="s">
        <v>153</v>
      </c>
      <c r="BA16" s="122" t="s">
        <v>153</v>
      </c>
      <c r="BB16" s="122" t="s">
        <v>35</v>
      </c>
      <c r="BC16" s="122" t="s">
        <v>154</v>
      </c>
      <c r="BD16" s="122" t="s">
        <v>123</v>
      </c>
    </row>
    <row r="17" spans="2:56" s="1" customFormat="1" ht="14.45" customHeight="1">
      <c r="B17" s="37"/>
      <c r="C17" s="38"/>
      <c r="D17" s="32" t="s">
        <v>40</v>
      </c>
      <c r="E17" s="38"/>
      <c r="F17" s="38"/>
      <c r="G17" s="38"/>
      <c r="H17" s="38"/>
      <c r="I17" s="38"/>
      <c r="J17" s="38"/>
      <c r="K17" s="38"/>
      <c r="L17" s="38"/>
      <c r="M17" s="32" t="s">
        <v>34</v>
      </c>
      <c r="N17" s="38"/>
      <c r="O17" s="217" t="s">
        <v>35</v>
      </c>
      <c r="P17" s="217"/>
      <c r="Q17" s="38"/>
      <c r="R17" s="39"/>
      <c r="AZ17" s="122" t="s">
        <v>155</v>
      </c>
      <c r="BA17" s="122" t="s">
        <v>155</v>
      </c>
      <c r="BB17" s="122" t="s">
        <v>35</v>
      </c>
      <c r="BC17" s="122" t="s">
        <v>156</v>
      </c>
      <c r="BD17" s="122" t="s">
        <v>123</v>
      </c>
    </row>
    <row r="18" spans="2:56" s="1" customFormat="1" ht="18" customHeight="1">
      <c r="B18" s="37"/>
      <c r="C18" s="38"/>
      <c r="D18" s="38"/>
      <c r="E18" s="30" t="s">
        <v>41</v>
      </c>
      <c r="F18" s="38"/>
      <c r="G18" s="38"/>
      <c r="H18" s="38"/>
      <c r="I18" s="38"/>
      <c r="J18" s="38"/>
      <c r="K18" s="38"/>
      <c r="L18" s="38"/>
      <c r="M18" s="32" t="s">
        <v>37</v>
      </c>
      <c r="N18" s="38"/>
      <c r="O18" s="217" t="s">
        <v>35</v>
      </c>
      <c r="P18" s="217"/>
      <c r="Q18" s="38"/>
      <c r="R18" s="39"/>
    </row>
    <row r="19" spans="2:56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56" s="1" customFormat="1" ht="14.45" customHeight="1">
      <c r="B20" s="37"/>
      <c r="C20" s="38"/>
      <c r="D20" s="32" t="s">
        <v>43</v>
      </c>
      <c r="E20" s="38"/>
      <c r="F20" s="38"/>
      <c r="G20" s="38"/>
      <c r="H20" s="38"/>
      <c r="I20" s="38"/>
      <c r="J20" s="38"/>
      <c r="K20" s="38"/>
      <c r="L20" s="38"/>
      <c r="M20" s="32" t="s">
        <v>34</v>
      </c>
      <c r="N20" s="38"/>
      <c r="O20" s="217" t="str">
        <f>IF('Rekapitulace stavby'!AN19="","",'Rekapitulace stavby'!AN19)</f>
        <v/>
      </c>
      <c r="P20" s="217"/>
      <c r="Q20" s="38"/>
      <c r="R20" s="39"/>
    </row>
    <row r="21" spans="2:56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37</v>
      </c>
      <c r="N21" s="38"/>
      <c r="O21" s="217" t="str">
        <f>IF('Rekapitulace stavby'!AN20="","",'Rekapitulace stavby'!AN20)</f>
        <v/>
      </c>
      <c r="P21" s="217"/>
      <c r="Q21" s="38"/>
      <c r="R21" s="39"/>
    </row>
    <row r="22" spans="2:56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56" s="1" customFormat="1" ht="14.45" customHeight="1">
      <c r="B23" s="37"/>
      <c r="C23" s="38"/>
      <c r="D23" s="32" t="s">
        <v>45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56" s="1" customFormat="1" ht="262.5" customHeight="1">
      <c r="B24" s="37"/>
      <c r="C24" s="38"/>
      <c r="D24" s="38"/>
      <c r="E24" s="222" t="s">
        <v>157</v>
      </c>
      <c r="F24" s="222"/>
      <c r="G24" s="222"/>
      <c r="H24" s="222"/>
      <c r="I24" s="222"/>
      <c r="J24" s="222"/>
      <c r="K24" s="222"/>
      <c r="L24" s="222"/>
      <c r="M24" s="38"/>
      <c r="N24" s="38"/>
      <c r="O24" s="38"/>
      <c r="P24" s="38"/>
      <c r="Q24" s="38"/>
      <c r="R24" s="39"/>
    </row>
    <row r="25" spans="2:56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56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56" s="1" customFormat="1" ht="14.45" customHeight="1">
      <c r="B27" s="37"/>
      <c r="C27" s="38"/>
      <c r="D27" s="123" t="s">
        <v>158</v>
      </c>
      <c r="E27" s="38"/>
      <c r="F27" s="38"/>
      <c r="G27" s="38"/>
      <c r="H27" s="38"/>
      <c r="I27" s="38"/>
      <c r="J27" s="38"/>
      <c r="K27" s="38"/>
      <c r="L27" s="38"/>
      <c r="M27" s="223">
        <f>N88</f>
        <v>0</v>
      </c>
      <c r="N27" s="223"/>
      <c r="O27" s="223"/>
      <c r="P27" s="223"/>
      <c r="Q27" s="38"/>
      <c r="R27" s="39"/>
    </row>
    <row r="28" spans="2:56" s="1" customFormat="1" ht="14.45" customHeight="1">
      <c r="B28" s="37"/>
      <c r="C28" s="38"/>
      <c r="D28" s="36" t="s">
        <v>108</v>
      </c>
      <c r="E28" s="38"/>
      <c r="F28" s="38"/>
      <c r="G28" s="38"/>
      <c r="H28" s="38"/>
      <c r="I28" s="38"/>
      <c r="J28" s="38"/>
      <c r="K28" s="38"/>
      <c r="L28" s="38"/>
      <c r="M28" s="223">
        <f>N106</f>
        <v>0</v>
      </c>
      <c r="N28" s="223"/>
      <c r="O28" s="223"/>
      <c r="P28" s="223"/>
      <c r="Q28" s="38"/>
      <c r="R28" s="39"/>
    </row>
    <row r="29" spans="2:56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56" s="1" customFormat="1" ht="25.35" customHeight="1">
      <c r="B30" s="37"/>
      <c r="C30" s="38"/>
      <c r="D30" s="124" t="s">
        <v>49</v>
      </c>
      <c r="E30" s="38"/>
      <c r="F30" s="38"/>
      <c r="G30" s="38"/>
      <c r="H30" s="38"/>
      <c r="I30" s="38"/>
      <c r="J30" s="38"/>
      <c r="K30" s="38"/>
      <c r="L30" s="38"/>
      <c r="M30" s="265">
        <f>ROUNDUP(M27+M28,2)</f>
        <v>0</v>
      </c>
      <c r="N30" s="260"/>
      <c r="O30" s="260"/>
      <c r="P30" s="260"/>
      <c r="Q30" s="38"/>
      <c r="R30" s="39"/>
    </row>
    <row r="31" spans="2:56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56" s="1" customFormat="1" ht="14.45" customHeight="1">
      <c r="B32" s="37"/>
      <c r="C32" s="38"/>
      <c r="D32" s="44" t="s">
        <v>50</v>
      </c>
      <c r="E32" s="44" t="s">
        <v>51</v>
      </c>
      <c r="F32" s="45">
        <v>0.21</v>
      </c>
      <c r="G32" s="125" t="s">
        <v>52</v>
      </c>
      <c r="H32" s="266">
        <f>ROUNDUP((((SUM(BE106:BE113)+SUM(BE131:BE347))+SUM(BE349))),2)</f>
        <v>0</v>
      </c>
      <c r="I32" s="260"/>
      <c r="J32" s="260"/>
      <c r="K32" s="38"/>
      <c r="L32" s="38"/>
      <c r="M32" s="266">
        <f>ROUNDUP(((ROUNDUP((SUM(BE106:BE113)+SUM(BE131:BE347)), 2)*F32)+SUM(BE349)*F32),1)</f>
        <v>0</v>
      </c>
      <c r="N32" s="260"/>
      <c r="O32" s="260"/>
      <c r="P32" s="260"/>
      <c r="Q32" s="38"/>
      <c r="R32" s="39"/>
    </row>
    <row r="33" spans="2:18" s="1" customFormat="1" ht="14.45" customHeight="1">
      <c r="B33" s="37"/>
      <c r="C33" s="38"/>
      <c r="D33" s="38"/>
      <c r="E33" s="44" t="s">
        <v>53</v>
      </c>
      <c r="F33" s="45">
        <v>0.15</v>
      </c>
      <c r="G33" s="125" t="s">
        <v>52</v>
      </c>
      <c r="H33" s="266">
        <f>ROUNDUP((((SUM(BF106:BF113)+SUM(BF131:BF347))+SUM(BF349))),2)</f>
        <v>0</v>
      </c>
      <c r="I33" s="260"/>
      <c r="J33" s="260"/>
      <c r="K33" s="38"/>
      <c r="L33" s="38"/>
      <c r="M33" s="266">
        <f>ROUNDUP(((ROUNDUP((SUM(BF106:BF113)+SUM(BF131:BF347)), 2)*F33)+SUM(BF349)*F33),1)</f>
        <v>0</v>
      </c>
      <c r="N33" s="260"/>
      <c r="O33" s="260"/>
      <c r="P33" s="26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54</v>
      </c>
      <c r="F34" s="45">
        <v>0.21</v>
      </c>
      <c r="G34" s="125" t="s">
        <v>52</v>
      </c>
      <c r="H34" s="266">
        <f>ROUNDUP((((SUM(BG106:BG113)+SUM(BG131:BG347))+SUM(BG349))),2)</f>
        <v>0</v>
      </c>
      <c r="I34" s="260"/>
      <c r="J34" s="260"/>
      <c r="K34" s="38"/>
      <c r="L34" s="38"/>
      <c r="M34" s="266">
        <v>0</v>
      </c>
      <c r="N34" s="260"/>
      <c r="O34" s="260"/>
      <c r="P34" s="26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55</v>
      </c>
      <c r="F35" s="45">
        <v>0.15</v>
      </c>
      <c r="G35" s="125" t="s">
        <v>52</v>
      </c>
      <c r="H35" s="266">
        <f>ROUNDUP((((SUM(BH106:BH113)+SUM(BH131:BH347))+SUM(BH349))),2)</f>
        <v>0</v>
      </c>
      <c r="I35" s="260"/>
      <c r="J35" s="260"/>
      <c r="K35" s="38"/>
      <c r="L35" s="38"/>
      <c r="M35" s="266">
        <v>0</v>
      </c>
      <c r="N35" s="260"/>
      <c r="O35" s="260"/>
      <c r="P35" s="260"/>
      <c r="Q35" s="38"/>
      <c r="R35" s="39"/>
    </row>
    <row r="36" spans="2:18" s="1" customFormat="1" ht="14.45" hidden="1" customHeight="1">
      <c r="B36" s="37"/>
      <c r="C36" s="38"/>
      <c r="D36" s="38"/>
      <c r="E36" s="44" t="s">
        <v>56</v>
      </c>
      <c r="F36" s="45">
        <v>0</v>
      </c>
      <c r="G36" s="125" t="s">
        <v>52</v>
      </c>
      <c r="H36" s="266">
        <f>ROUNDUP((((SUM(BI106:BI113)+SUM(BI131:BI347))+SUM(BI349))),2)</f>
        <v>0</v>
      </c>
      <c r="I36" s="260"/>
      <c r="J36" s="260"/>
      <c r="K36" s="38"/>
      <c r="L36" s="38"/>
      <c r="M36" s="266">
        <v>0</v>
      </c>
      <c r="N36" s="260"/>
      <c r="O36" s="260"/>
      <c r="P36" s="260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6" t="s">
        <v>57</v>
      </c>
      <c r="E38" s="81"/>
      <c r="F38" s="81"/>
      <c r="G38" s="127" t="s">
        <v>58</v>
      </c>
      <c r="H38" s="128" t="s">
        <v>59</v>
      </c>
      <c r="I38" s="81"/>
      <c r="J38" s="81"/>
      <c r="K38" s="81"/>
      <c r="L38" s="267">
        <f>SUM(M30:M36)</f>
        <v>0</v>
      </c>
      <c r="M38" s="267"/>
      <c r="N38" s="267"/>
      <c r="O38" s="267"/>
      <c r="P38" s="268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60</v>
      </c>
      <c r="E50" s="53"/>
      <c r="F50" s="53"/>
      <c r="G50" s="53"/>
      <c r="H50" s="54"/>
      <c r="I50" s="38"/>
      <c r="J50" s="52" t="s">
        <v>61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62</v>
      </c>
      <c r="E59" s="58"/>
      <c r="F59" s="58"/>
      <c r="G59" s="59" t="s">
        <v>63</v>
      </c>
      <c r="H59" s="60"/>
      <c r="I59" s="38"/>
      <c r="J59" s="57" t="s">
        <v>62</v>
      </c>
      <c r="K59" s="58"/>
      <c r="L59" s="58"/>
      <c r="M59" s="58"/>
      <c r="N59" s="59" t="s">
        <v>63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64</v>
      </c>
      <c r="E61" s="53"/>
      <c r="F61" s="53"/>
      <c r="G61" s="53"/>
      <c r="H61" s="54"/>
      <c r="I61" s="38"/>
      <c r="J61" s="52" t="s">
        <v>65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62</v>
      </c>
      <c r="E70" s="58"/>
      <c r="F70" s="58"/>
      <c r="G70" s="59" t="s">
        <v>63</v>
      </c>
      <c r="H70" s="60"/>
      <c r="I70" s="38"/>
      <c r="J70" s="57" t="s">
        <v>62</v>
      </c>
      <c r="K70" s="58"/>
      <c r="L70" s="58"/>
      <c r="M70" s="58"/>
      <c r="N70" s="59" t="s">
        <v>63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7"/>
      <c r="C76" s="213" t="s">
        <v>159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39"/>
      <c r="T76" s="132"/>
      <c r="U76" s="132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2"/>
      <c r="U77" s="132"/>
    </row>
    <row r="78" spans="2:21" s="1" customFormat="1" ht="30" customHeight="1">
      <c r="B78" s="37"/>
      <c r="C78" s="32" t="s">
        <v>19</v>
      </c>
      <c r="D78" s="38"/>
      <c r="E78" s="38"/>
      <c r="F78" s="258" t="str">
        <f>F6</f>
        <v>SŠ PTA Jihlava - demolice objektu údržby, Polenská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8"/>
      <c r="R78" s="39"/>
      <c r="T78" s="132"/>
      <c r="U78" s="132"/>
    </row>
    <row r="79" spans="2:21" s="1" customFormat="1" ht="36.950000000000003" customHeight="1">
      <c r="B79" s="37"/>
      <c r="C79" s="71" t="s">
        <v>133</v>
      </c>
      <c r="D79" s="38"/>
      <c r="E79" s="38"/>
      <c r="F79" s="233" t="str">
        <f>F7</f>
        <v xml:space="preserve">ART-06901 - Demolice objektu údržby - stavební část 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8"/>
      <c r="R79" s="39"/>
      <c r="T79" s="132"/>
      <c r="U79" s="132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2"/>
      <c r="U80" s="132"/>
    </row>
    <row r="81" spans="2:47" s="1" customFormat="1" ht="18" customHeight="1">
      <c r="B81" s="37"/>
      <c r="C81" s="32" t="s">
        <v>27</v>
      </c>
      <c r="D81" s="38"/>
      <c r="E81" s="38"/>
      <c r="F81" s="30" t="str">
        <f>F9</f>
        <v>Jihlava</v>
      </c>
      <c r="G81" s="38"/>
      <c r="H81" s="38"/>
      <c r="I81" s="38"/>
      <c r="J81" s="38"/>
      <c r="K81" s="32" t="s">
        <v>29</v>
      </c>
      <c r="L81" s="38"/>
      <c r="M81" s="262" t="str">
        <f>IF(O9="","",O9)</f>
        <v>22. 3. 2016</v>
      </c>
      <c r="N81" s="262"/>
      <c r="O81" s="262"/>
      <c r="P81" s="262"/>
      <c r="Q81" s="38"/>
      <c r="R81" s="39"/>
      <c r="T81" s="132"/>
      <c r="U81" s="132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2"/>
      <c r="U82" s="132"/>
    </row>
    <row r="83" spans="2:47" s="1" customFormat="1">
      <c r="B83" s="37"/>
      <c r="C83" s="32" t="s">
        <v>33</v>
      </c>
      <c r="D83" s="38"/>
      <c r="E83" s="38"/>
      <c r="F83" s="30" t="str">
        <f>E12</f>
        <v>Kraj Výsočina, Žižkova 57, Jihlava</v>
      </c>
      <c r="G83" s="38"/>
      <c r="H83" s="38"/>
      <c r="I83" s="38"/>
      <c r="J83" s="38"/>
      <c r="K83" s="32" t="s">
        <v>40</v>
      </c>
      <c r="L83" s="38"/>
      <c r="M83" s="217" t="str">
        <f>E18</f>
        <v>Artprojekt Jihlava spol. s r.o.</v>
      </c>
      <c r="N83" s="217"/>
      <c r="O83" s="217"/>
      <c r="P83" s="217"/>
      <c r="Q83" s="217"/>
      <c r="R83" s="39"/>
      <c r="T83" s="132"/>
      <c r="U83" s="132"/>
    </row>
    <row r="84" spans="2:47" s="1" customFormat="1" ht="14.45" customHeight="1">
      <c r="B84" s="37"/>
      <c r="C84" s="32" t="s">
        <v>38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43</v>
      </c>
      <c r="L84" s="38"/>
      <c r="M84" s="217" t="str">
        <f>E21</f>
        <v xml:space="preserve"> </v>
      </c>
      <c r="N84" s="217"/>
      <c r="O84" s="217"/>
      <c r="P84" s="217"/>
      <c r="Q84" s="217"/>
      <c r="R84" s="39"/>
      <c r="T84" s="132"/>
      <c r="U84" s="132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2"/>
      <c r="U85" s="132"/>
    </row>
    <row r="86" spans="2:47" s="1" customFormat="1" ht="29.25" customHeight="1">
      <c r="B86" s="37"/>
      <c r="C86" s="269" t="s">
        <v>160</v>
      </c>
      <c r="D86" s="270"/>
      <c r="E86" s="270"/>
      <c r="F86" s="270"/>
      <c r="G86" s="270"/>
      <c r="H86" s="120"/>
      <c r="I86" s="120"/>
      <c r="J86" s="120"/>
      <c r="K86" s="120"/>
      <c r="L86" s="120"/>
      <c r="M86" s="120"/>
      <c r="N86" s="269" t="s">
        <v>161</v>
      </c>
      <c r="O86" s="270"/>
      <c r="P86" s="270"/>
      <c r="Q86" s="270"/>
      <c r="R86" s="39"/>
      <c r="T86" s="132"/>
      <c r="U86" s="132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2"/>
      <c r="U87" s="132"/>
    </row>
    <row r="88" spans="2:47" s="1" customFormat="1" ht="29.25" customHeight="1">
      <c r="B88" s="37"/>
      <c r="C88" s="133" t="s">
        <v>162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54">
        <f>N131</f>
        <v>0</v>
      </c>
      <c r="O88" s="271"/>
      <c r="P88" s="271"/>
      <c r="Q88" s="271"/>
      <c r="R88" s="39"/>
      <c r="T88" s="132"/>
      <c r="U88" s="132"/>
      <c r="AU88" s="20" t="s">
        <v>163</v>
      </c>
    </row>
    <row r="89" spans="2:47" s="6" customFormat="1" ht="24.95" customHeight="1">
      <c r="B89" s="134"/>
      <c r="C89" s="135"/>
      <c r="D89" s="136" t="s">
        <v>164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2">
        <f>N132</f>
        <v>0</v>
      </c>
      <c r="O89" s="273"/>
      <c r="P89" s="273"/>
      <c r="Q89" s="273"/>
      <c r="R89" s="137"/>
      <c r="T89" s="138"/>
      <c r="U89" s="138"/>
    </row>
    <row r="90" spans="2:47" s="7" customFormat="1" ht="19.899999999999999" customHeight="1">
      <c r="B90" s="139"/>
      <c r="C90" s="140"/>
      <c r="D90" s="108" t="s">
        <v>165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0">
        <f>N133</f>
        <v>0</v>
      </c>
      <c r="O90" s="274"/>
      <c r="P90" s="274"/>
      <c r="Q90" s="274"/>
      <c r="R90" s="141"/>
      <c r="T90" s="142"/>
      <c r="U90" s="142"/>
    </row>
    <row r="91" spans="2:47" s="7" customFormat="1" ht="19.899999999999999" customHeight="1">
      <c r="B91" s="139"/>
      <c r="C91" s="140"/>
      <c r="D91" s="108" t="s">
        <v>166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0">
        <f>N139</f>
        <v>0</v>
      </c>
      <c r="O91" s="274"/>
      <c r="P91" s="274"/>
      <c r="Q91" s="274"/>
      <c r="R91" s="141"/>
      <c r="T91" s="142"/>
      <c r="U91" s="142"/>
    </row>
    <row r="92" spans="2:47" s="7" customFormat="1" ht="19.899999999999999" customHeight="1">
      <c r="B92" s="139"/>
      <c r="C92" s="140"/>
      <c r="D92" s="108" t="s">
        <v>167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0">
        <f>N148</f>
        <v>0</v>
      </c>
      <c r="O92" s="274"/>
      <c r="P92" s="274"/>
      <c r="Q92" s="274"/>
      <c r="R92" s="141"/>
      <c r="T92" s="142"/>
      <c r="U92" s="142"/>
    </row>
    <row r="93" spans="2:47" s="7" customFormat="1" ht="19.899999999999999" customHeight="1">
      <c r="B93" s="139"/>
      <c r="C93" s="140"/>
      <c r="D93" s="108" t="s">
        <v>168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0">
        <f>N195</f>
        <v>0</v>
      </c>
      <c r="O93" s="274"/>
      <c r="P93" s="274"/>
      <c r="Q93" s="274"/>
      <c r="R93" s="141"/>
      <c r="T93" s="142"/>
      <c r="U93" s="142"/>
    </row>
    <row r="94" spans="2:47" s="7" customFormat="1" ht="19.899999999999999" customHeight="1">
      <c r="B94" s="139"/>
      <c r="C94" s="140"/>
      <c r="D94" s="108" t="s">
        <v>169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0">
        <f>N210</f>
        <v>0</v>
      </c>
      <c r="O94" s="274"/>
      <c r="P94" s="274"/>
      <c r="Q94" s="274"/>
      <c r="R94" s="141"/>
      <c r="T94" s="142"/>
      <c r="U94" s="142"/>
    </row>
    <row r="95" spans="2:47" s="7" customFormat="1" ht="19.899999999999999" customHeight="1">
      <c r="B95" s="139"/>
      <c r="C95" s="140"/>
      <c r="D95" s="108" t="s">
        <v>170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0">
        <f>N214</f>
        <v>0</v>
      </c>
      <c r="O95" s="274"/>
      <c r="P95" s="274"/>
      <c r="Q95" s="274"/>
      <c r="R95" s="141"/>
      <c r="T95" s="142"/>
      <c r="U95" s="142"/>
    </row>
    <row r="96" spans="2:47" s="7" customFormat="1" ht="19.899999999999999" customHeight="1">
      <c r="B96" s="139"/>
      <c r="C96" s="140"/>
      <c r="D96" s="108" t="s">
        <v>171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0">
        <f>N218</f>
        <v>0</v>
      </c>
      <c r="O96" s="274"/>
      <c r="P96" s="274"/>
      <c r="Q96" s="274"/>
      <c r="R96" s="141"/>
      <c r="T96" s="142"/>
      <c r="U96" s="142"/>
    </row>
    <row r="97" spans="2:65" s="7" customFormat="1" ht="19.899999999999999" customHeight="1">
      <c r="B97" s="139"/>
      <c r="C97" s="140"/>
      <c r="D97" s="108" t="s">
        <v>172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0">
        <f>N285</f>
        <v>0</v>
      </c>
      <c r="O97" s="274"/>
      <c r="P97" s="274"/>
      <c r="Q97" s="274"/>
      <c r="R97" s="141"/>
      <c r="T97" s="142"/>
      <c r="U97" s="142"/>
    </row>
    <row r="98" spans="2:65" s="6" customFormat="1" ht="24.95" customHeight="1">
      <c r="B98" s="134"/>
      <c r="C98" s="135"/>
      <c r="D98" s="136" t="s">
        <v>173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72">
        <f>N298</f>
        <v>0</v>
      </c>
      <c r="O98" s="273"/>
      <c r="P98" s="273"/>
      <c r="Q98" s="273"/>
      <c r="R98" s="137"/>
      <c r="T98" s="138"/>
      <c r="U98" s="138"/>
    </row>
    <row r="99" spans="2:65" s="7" customFormat="1" ht="19.899999999999999" customHeight="1">
      <c r="B99" s="139"/>
      <c r="C99" s="140"/>
      <c r="D99" s="108" t="s">
        <v>174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0">
        <f>N299</f>
        <v>0</v>
      </c>
      <c r="O99" s="274"/>
      <c r="P99" s="274"/>
      <c r="Q99" s="274"/>
      <c r="R99" s="141"/>
      <c r="T99" s="142"/>
      <c r="U99" s="142"/>
    </row>
    <row r="100" spans="2:65" s="7" customFormat="1" ht="19.899999999999999" customHeight="1">
      <c r="B100" s="139"/>
      <c r="C100" s="140"/>
      <c r="D100" s="108" t="s">
        <v>175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0">
        <f>N302</f>
        <v>0</v>
      </c>
      <c r="O100" s="274"/>
      <c r="P100" s="274"/>
      <c r="Q100" s="274"/>
      <c r="R100" s="141"/>
      <c r="T100" s="142"/>
      <c r="U100" s="142"/>
    </row>
    <row r="101" spans="2:65" s="7" customFormat="1" ht="19.899999999999999" customHeight="1">
      <c r="B101" s="139"/>
      <c r="C101" s="140"/>
      <c r="D101" s="108" t="s">
        <v>176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250">
        <f>N306</f>
        <v>0</v>
      </c>
      <c r="O101" s="274"/>
      <c r="P101" s="274"/>
      <c r="Q101" s="274"/>
      <c r="R101" s="141"/>
      <c r="T101" s="142"/>
      <c r="U101" s="142"/>
    </row>
    <row r="102" spans="2:65" s="7" customFormat="1" ht="19.899999999999999" customHeight="1">
      <c r="B102" s="139"/>
      <c r="C102" s="140"/>
      <c r="D102" s="108" t="s">
        <v>177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50">
        <f>N312</f>
        <v>0</v>
      </c>
      <c r="O102" s="274"/>
      <c r="P102" s="274"/>
      <c r="Q102" s="274"/>
      <c r="R102" s="141"/>
      <c r="T102" s="142"/>
      <c r="U102" s="142"/>
    </row>
    <row r="103" spans="2:65" s="7" customFormat="1" ht="19.899999999999999" customHeight="1">
      <c r="B103" s="139"/>
      <c r="C103" s="140"/>
      <c r="D103" s="108" t="s">
        <v>178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250">
        <f>N344</f>
        <v>0</v>
      </c>
      <c r="O103" s="274"/>
      <c r="P103" s="274"/>
      <c r="Q103" s="274"/>
      <c r="R103" s="141"/>
      <c r="T103" s="142"/>
      <c r="U103" s="142"/>
    </row>
    <row r="104" spans="2:65" s="6" customFormat="1" ht="21.75" customHeight="1">
      <c r="B104" s="134"/>
      <c r="C104" s="135"/>
      <c r="D104" s="136" t="s">
        <v>179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75">
        <f>N348</f>
        <v>0</v>
      </c>
      <c r="O104" s="273"/>
      <c r="P104" s="273"/>
      <c r="Q104" s="273"/>
      <c r="R104" s="137"/>
      <c r="T104" s="138"/>
      <c r="U104" s="138"/>
    </row>
    <row r="105" spans="2:65" s="1" customFormat="1" ht="21.75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  <c r="T105" s="132"/>
      <c r="U105" s="132"/>
    </row>
    <row r="106" spans="2:65" s="1" customFormat="1" ht="29.25" customHeight="1">
      <c r="B106" s="37"/>
      <c r="C106" s="133" t="s">
        <v>180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271">
        <f>ROUNDUP(N107+N108+N109+N110+N111+N112,2)</f>
        <v>0</v>
      </c>
      <c r="O106" s="276"/>
      <c r="P106" s="276"/>
      <c r="Q106" s="276"/>
      <c r="R106" s="39"/>
      <c r="T106" s="143"/>
      <c r="U106" s="144" t="s">
        <v>50</v>
      </c>
    </row>
    <row r="107" spans="2:65" s="1" customFormat="1" ht="18" customHeight="1">
      <c r="B107" s="37"/>
      <c r="C107" s="38"/>
      <c r="D107" s="251" t="s">
        <v>181</v>
      </c>
      <c r="E107" s="252"/>
      <c r="F107" s="252"/>
      <c r="G107" s="252"/>
      <c r="H107" s="252"/>
      <c r="I107" s="38"/>
      <c r="J107" s="38"/>
      <c r="K107" s="38"/>
      <c r="L107" s="38"/>
      <c r="M107" s="38"/>
      <c r="N107" s="249">
        <f>ROUNDUP(N88*T107,2)</f>
        <v>0</v>
      </c>
      <c r="O107" s="250"/>
      <c r="P107" s="250"/>
      <c r="Q107" s="250"/>
      <c r="R107" s="39"/>
      <c r="S107" s="145"/>
      <c r="T107" s="146"/>
      <c r="U107" s="147" t="s">
        <v>51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182</v>
      </c>
      <c r="AZ107" s="148"/>
      <c r="BA107" s="148"/>
      <c r="BB107" s="148"/>
      <c r="BC107" s="148"/>
      <c r="BD107" s="148"/>
      <c r="BE107" s="150">
        <f t="shared" ref="BE107:BE112" si="0">IF(U107="základní",N107,0)</f>
        <v>0</v>
      </c>
      <c r="BF107" s="150">
        <f t="shared" ref="BF107:BF112" si="1">IF(U107="snížená",N107,0)</f>
        <v>0</v>
      </c>
      <c r="BG107" s="150">
        <f t="shared" ref="BG107:BG112" si="2">IF(U107="zákl. přenesená",N107,0)</f>
        <v>0</v>
      </c>
      <c r="BH107" s="150">
        <f t="shared" ref="BH107:BH112" si="3">IF(U107="sníž. přenesená",N107,0)</f>
        <v>0</v>
      </c>
      <c r="BI107" s="150">
        <f t="shared" ref="BI107:BI112" si="4">IF(U107="nulová",N107,0)</f>
        <v>0</v>
      </c>
      <c r="BJ107" s="149" t="s">
        <v>26</v>
      </c>
      <c r="BK107" s="148"/>
      <c r="BL107" s="148"/>
      <c r="BM107" s="148"/>
    </row>
    <row r="108" spans="2:65" s="1" customFormat="1" ht="18" customHeight="1">
      <c r="B108" s="37"/>
      <c r="C108" s="38"/>
      <c r="D108" s="251" t="s">
        <v>183</v>
      </c>
      <c r="E108" s="252"/>
      <c r="F108" s="252"/>
      <c r="G108" s="252"/>
      <c r="H108" s="252"/>
      <c r="I108" s="38"/>
      <c r="J108" s="38"/>
      <c r="K108" s="38"/>
      <c r="L108" s="38"/>
      <c r="M108" s="38"/>
      <c r="N108" s="249">
        <f>ROUNDUP(N88*T108,2)</f>
        <v>0</v>
      </c>
      <c r="O108" s="250"/>
      <c r="P108" s="250"/>
      <c r="Q108" s="250"/>
      <c r="R108" s="39"/>
      <c r="S108" s="145"/>
      <c r="T108" s="146"/>
      <c r="U108" s="147" t="s">
        <v>51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9" t="s">
        <v>182</v>
      </c>
      <c r="AZ108" s="148"/>
      <c r="BA108" s="148"/>
      <c r="BB108" s="148"/>
      <c r="BC108" s="148"/>
      <c r="BD108" s="148"/>
      <c r="BE108" s="150">
        <f t="shared" si="0"/>
        <v>0</v>
      </c>
      <c r="BF108" s="150">
        <f t="shared" si="1"/>
        <v>0</v>
      </c>
      <c r="BG108" s="150">
        <f t="shared" si="2"/>
        <v>0</v>
      </c>
      <c r="BH108" s="150">
        <f t="shared" si="3"/>
        <v>0</v>
      </c>
      <c r="BI108" s="150">
        <f t="shared" si="4"/>
        <v>0</v>
      </c>
      <c r="BJ108" s="149" t="s">
        <v>26</v>
      </c>
      <c r="BK108" s="148"/>
      <c r="BL108" s="148"/>
      <c r="BM108" s="148"/>
    </row>
    <row r="109" spans="2:65" s="1" customFormat="1" ht="18" customHeight="1">
      <c r="B109" s="37"/>
      <c r="C109" s="38"/>
      <c r="D109" s="251" t="s">
        <v>184</v>
      </c>
      <c r="E109" s="252"/>
      <c r="F109" s="252"/>
      <c r="G109" s="252"/>
      <c r="H109" s="252"/>
      <c r="I109" s="38"/>
      <c r="J109" s="38"/>
      <c r="K109" s="38"/>
      <c r="L109" s="38"/>
      <c r="M109" s="38"/>
      <c r="N109" s="249">
        <f>ROUNDUP(N88*T109,2)</f>
        <v>0</v>
      </c>
      <c r="O109" s="250"/>
      <c r="P109" s="250"/>
      <c r="Q109" s="250"/>
      <c r="R109" s="39"/>
      <c r="S109" s="145"/>
      <c r="T109" s="146"/>
      <c r="U109" s="147" t="s">
        <v>51</v>
      </c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9" t="s">
        <v>182</v>
      </c>
      <c r="AZ109" s="148"/>
      <c r="BA109" s="148"/>
      <c r="BB109" s="148"/>
      <c r="BC109" s="148"/>
      <c r="BD109" s="148"/>
      <c r="BE109" s="150">
        <f t="shared" si="0"/>
        <v>0</v>
      </c>
      <c r="BF109" s="150">
        <f t="shared" si="1"/>
        <v>0</v>
      </c>
      <c r="BG109" s="150">
        <f t="shared" si="2"/>
        <v>0</v>
      </c>
      <c r="BH109" s="150">
        <f t="shared" si="3"/>
        <v>0</v>
      </c>
      <c r="BI109" s="150">
        <f t="shared" si="4"/>
        <v>0</v>
      </c>
      <c r="BJ109" s="149" t="s">
        <v>26</v>
      </c>
      <c r="BK109" s="148"/>
      <c r="BL109" s="148"/>
      <c r="BM109" s="148"/>
    </row>
    <row r="110" spans="2:65" s="1" customFormat="1" ht="18" customHeight="1">
      <c r="B110" s="37"/>
      <c r="C110" s="38"/>
      <c r="D110" s="251" t="s">
        <v>185</v>
      </c>
      <c r="E110" s="252"/>
      <c r="F110" s="252"/>
      <c r="G110" s="252"/>
      <c r="H110" s="252"/>
      <c r="I110" s="38"/>
      <c r="J110" s="38"/>
      <c r="K110" s="38"/>
      <c r="L110" s="38"/>
      <c r="M110" s="38"/>
      <c r="N110" s="249">
        <f>ROUNDUP(N88*T110,2)</f>
        <v>0</v>
      </c>
      <c r="O110" s="250"/>
      <c r="P110" s="250"/>
      <c r="Q110" s="250"/>
      <c r="R110" s="39"/>
      <c r="S110" s="145"/>
      <c r="T110" s="146"/>
      <c r="U110" s="147" t="s">
        <v>51</v>
      </c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9" t="s">
        <v>182</v>
      </c>
      <c r="AZ110" s="148"/>
      <c r="BA110" s="148"/>
      <c r="BB110" s="148"/>
      <c r="BC110" s="148"/>
      <c r="BD110" s="148"/>
      <c r="BE110" s="150">
        <f t="shared" si="0"/>
        <v>0</v>
      </c>
      <c r="BF110" s="150">
        <f t="shared" si="1"/>
        <v>0</v>
      </c>
      <c r="BG110" s="150">
        <f t="shared" si="2"/>
        <v>0</v>
      </c>
      <c r="BH110" s="150">
        <f t="shared" si="3"/>
        <v>0</v>
      </c>
      <c r="BI110" s="150">
        <f t="shared" si="4"/>
        <v>0</v>
      </c>
      <c r="BJ110" s="149" t="s">
        <v>26</v>
      </c>
      <c r="BK110" s="148"/>
      <c r="BL110" s="148"/>
      <c r="BM110" s="148"/>
    </row>
    <row r="111" spans="2:65" s="1" customFormat="1" ht="18" customHeight="1">
      <c r="B111" s="37"/>
      <c r="C111" s="38"/>
      <c r="D111" s="251" t="s">
        <v>186</v>
      </c>
      <c r="E111" s="252"/>
      <c r="F111" s="252"/>
      <c r="G111" s="252"/>
      <c r="H111" s="252"/>
      <c r="I111" s="38"/>
      <c r="J111" s="38"/>
      <c r="K111" s="38"/>
      <c r="L111" s="38"/>
      <c r="M111" s="38"/>
      <c r="N111" s="249">
        <f>ROUNDUP(N88*T111,2)</f>
        <v>0</v>
      </c>
      <c r="O111" s="250"/>
      <c r="P111" s="250"/>
      <c r="Q111" s="250"/>
      <c r="R111" s="39"/>
      <c r="S111" s="145"/>
      <c r="T111" s="146"/>
      <c r="U111" s="147" t="s">
        <v>51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9" t="s">
        <v>182</v>
      </c>
      <c r="AZ111" s="148"/>
      <c r="BA111" s="148"/>
      <c r="BB111" s="148"/>
      <c r="BC111" s="148"/>
      <c r="BD111" s="148"/>
      <c r="BE111" s="150">
        <f t="shared" si="0"/>
        <v>0</v>
      </c>
      <c r="BF111" s="150">
        <f t="shared" si="1"/>
        <v>0</v>
      </c>
      <c r="BG111" s="150">
        <f t="shared" si="2"/>
        <v>0</v>
      </c>
      <c r="BH111" s="150">
        <f t="shared" si="3"/>
        <v>0</v>
      </c>
      <c r="BI111" s="150">
        <f t="shared" si="4"/>
        <v>0</v>
      </c>
      <c r="BJ111" s="149" t="s">
        <v>26</v>
      </c>
      <c r="BK111" s="148"/>
      <c r="BL111" s="148"/>
      <c r="BM111" s="148"/>
    </row>
    <row r="112" spans="2:65" s="1" customFormat="1" ht="18" customHeight="1">
      <c r="B112" s="37"/>
      <c r="C112" s="38"/>
      <c r="D112" s="108" t="s">
        <v>187</v>
      </c>
      <c r="E112" s="38"/>
      <c r="F112" s="38"/>
      <c r="G112" s="38"/>
      <c r="H112" s="38"/>
      <c r="I112" s="38"/>
      <c r="J112" s="38"/>
      <c r="K112" s="38"/>
      <c r="L112" s="38"/>
      <c r="M112" s="38"/>
      <c r="N112" s="249">
        <f>ROUNDUP(N88*T112,2)</f>
        <v>0</v>
      </c>
      <c r="O112" s="250"/>
      <c r="P112" s="250"/>
      <c r="Q112" s="250"/>
      <c r="R112" s="39"/>
      <c r="S112" s="145"/>
      <c r="T112" s="151"/>
      <c r="U112" s="152" t="s">
        <v>51</v>
      </c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9" t="s">
        <v>188</v>
      </c>
      <c r="AZ112" s="148"/>
      <c r="BA112" s="148"/>
      <c r="BB112" s="148"/>
      <c r="BC112" s="148"/>
      <c r="BD112" s="148"/>
      <c r="BE112" s="150">
        <f t="shared" si="0"/>
        <v>0</v>
      </c>
      <c r="BF112" s="150">
        <f t="shared" si="1"/>
        <v>0</v>
      </c>
      <c r="BG112" s="150">
        <f t="shared" si="2"/>
        <v>0</v>
      </c>
      <c r="BH112" s="150">
        <f t="shared" si="3"/>
        <v>0</v>
      </c>
      <c r="BI112" s="150">
        <f t="shared" si="4"/>
        <v>0</v>
      </c>
      <c r="BJ112" s="149" t="s">
        <v>26</v>
      </c>
      <c r="BK112" s="148"/>
      <c r="BL112" s="148"/>
      <c r="BM112" s="148"/>
    </row>
    <row r="113" spans="2:21" s="1" customFormat="1" ht="13.5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  <c r="T113" s="132"/>
      <c r="U113" s="132"/>
    </row>
    <row r="114" spans="2:21" s="1" customFormat="1" ht="29.25" customHeight="1">
      <c r="B114" s="37"/>
      <c r="C114" s="119" t="s">
        <v>115</v>
      </c>
      <c r="D114" s="120"/>
      <c r="E114" s="120"/>
      <c r="F114" s="120"/>
      <c r="G114" s="120"/>
      <c r="H114" s="120"/>
      <c r="I114" s="120"/>
      <c r="J114" s="120"/>
      <c r="K114" s="120"/>
      <c r="L114" s="255">
        <f>ROUNDUP(SUM(N88+N106),2)</f>
        <v>0</v>
      </c>
      <c r="M114" s="255"/>
      <c r="N114" s="255"/>
      <c r="O114" s="255"/>
      <c r="P114" s="255"/>
      <c r="Q114" s="255"/>
      <c r="R114" s="39"/>
      <c r="T114" s="132"/>
      <c r="U114" s="132"/>
    </row>
    <row r="115" spans="2:21" s="1" customFormat="1" ht="6.95" customHeight="1"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3"/>
      <c r="T115" s="132"/>
      <c r="U115" s="132"/>
    </row>
    <row r="119" spans="2:21" s="1" customFormat="1" ht="6.95" customHeight="1"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6"/>
    </row>
    <row r="120" spans="2:21" s="1" customFormat="1" ht="36.950000000000003" customHeight="1">
      <c r="B120" s="37"/>
      <c r="C120" s="213" t="s">
        <v>189</v>
      </c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39"/>
    </row>
    <row r="121" spans="2:21" s="1" customFormat="1" ht="6.9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21" s="1" customFormat="1" ht="30" customHeight="1">
      <c r="B122" s="37"/>
      <c r="C122" s="32" t="s">
        <v>19</v>
      </c>
      <c r="D122" s="38"/>
      <c r="E122" s="38"/>
      <c r="F122" s="258" t="str">
        <f>F6</f>
        <v>SŠ PTA Jihlava - demolice objektu údržby, Polenská</v>
      </c>
      <c r="G122" s="259"/>
      <c r="H122" s="259"/>
      <c r="I122" s="259"/>
      <c r="J122" s="259"/>
      <c r="K122" s="259"/>
      <c r="L122" s="259"/>
      <c r="M122" s="259"/>
      <c r="N122" s="259"/>
      <c r="O122" s="259"/>
      <c r="P122" s="259"/>
      <c r="Q122" s="38"/>
      <c r="R122" s="39"/>
    </row>
    <row r="123" spans="2:21" s="1" customFormat="1" ht="36.950000000000003" customHeight="1">
      <c r="B123" s="37"/>
      <c r="C123" s="71" t="s">
        <v>133</v>
      </c>
      <c r="D123" s="38"/>
      <c r="E123" s="38"/>
      <c r="F123" s="233" t="str">
        <f>F7</f>
        <v xml:space="preserve">ART-06901 - Demolice objektu údržby - stavební část </v>
      </c>
      <c r="G123" s="260"/>
      <c r="H123" s="260"/>
      <c r="I123" s="260"/>
      <c r="J123" s="260"/>
      <c r="K123" s="260"/>
      <c r="L123" s="260"/>
      <c r="M123" s="260"/>
      <c r="N123" s="260"/>
      <c r="O123" s="260"/>
      <c r="P123" s="260"/>
      <c r="Q123" s="38"/>
      <c r="R123" s="39"/>
    </row>
    <row r="124" spans="2:21" s="1" customFormat="1" ht="6.9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21" s="1" customFormat="1" ht="18" customHeight="1">
      <c r="B125" s="37"/>
      <c r="C125" s="32" t="s">
        <v>27</v>
      </c>
      <c r="D125" s="38"/>
      <c r="E125" s="38"/>
      <c r="F125" s="30" t="str">
        <f>F9</f>
        <v>Jihlava</v>
      </c>
      <c r="G125" s="38"/>
      <c r="H125" s="38"/>
      <c r="I125" s="38"/>
      <c r="J125" s="38"/>
      <c r="K125" s="32" t="s">
        <v>29</v>
      </c>
      <c r="L125" s="38"/>
      <c r="M125" s="262" t="str">
        <f>IF(O9="","",O9)</f>
        <v>22. 3. 2016</v>
      </c>
      <c r="N125" s="262"/>
      <c r="O125" s="262"/>
      <c r="P125" s="262"/>
      <c r="Q125" s="38"/>
      <c r="R125" s="39"/>
    </row>
    <row r="126" spans="2:21" s="1" customFormat="1" ht="6.95" customHeigh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9"/>
    </row>
    <row r="127" spans="2:21" s="1" customFormat="1">
      <c r="B127" s="37"/>
      <c r="C127" s="32" t="s">
        <v>33</v>
      </c>
      <c r="D127" s="38"/>
      <c r="E127" s="38"/>
      <c r="F127" s="30" t="str">
        <f>E12</f>
        <v>Kraj Výsočina, Žižkova 57, Jihlava</v>
      </c>
      <c r="G127" s="38"/>
      <c r="H127" s="38"/>
      <c r="I127" s="38"/>
      <c r="J127" s="38"/>
      <c r="K127" s="32" t="s">
        <v>40</v>
      </c>
      <c r="L127" s="38"/>
      <c r="M127" s="217" t="str">
        <f>E18</f>
        <v>Artprojekt Jihlava spol. s r.o.</v>
      </c>
      <c r="N127" s="217"/>
      <c r="O127" s="217"/>
      <c r="P127" s="217"/>
      <c r="Q127" s="217"/>
      <c r="R127" s="39"/>
    </row>
    <row r="128" spans="2:21" s="1" customFormat="1" ht="14.45" customHeight="1">
      <c r="B128" s="37"/>
      <c r="C128" s="32" t="s">
        <v>38</v>
      </c>
      <c r="D128" s="38"/>
      <c r="E128" s="38"/>
      <c r="F128" s="30" t="str">
        <f>IF(E15="","",E15)</f>
        <v>Vyplň údaj</v>
      </c>
      <c r="G128" s="38"/>
      <c r="H128" s="38"/>
      <c r="I128" s="38"/>
      <c r="J128" s="38"/>
      <c r="K128" s="32" t="s">
        <v>43</v>
      </c>
      <c r="L128" s="38"/>
      <c r="M128" s="217" t="str">
        <f>E21</f>
        <v xml:space="preserve"> </v>
      </c>
      <c r="N128" s="217"/>
      <c r="O128" s="217"/>
      <c r="P128" s="217"/>
      <c r="Q128" s="217"/>
      <c r="R128" s="39"/>
    </row>
    <row r="129" spans="2:65" s="1" customFormat="1" ht="10.35" customHeigh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9"/>
    </row>
    <row r="130" spans="2:65" s="8" customFormat="1" ht="29.25" customHeight="1">
      <c r="B130" s="153"/>
      <c r="C130" s="154" t="s">
        <v>190</v>
      </c>
      <c r="D130" s="155" t="s">
        <v>191</v>
      </c>
      <c r="E130" s="155" t="s">
        <v>68</v>
      </c>
      <c r="F130" s="277" t="s">
        <v>192</v>
      </c>
      <c r="G130" s="277"/>
      <c r="H130" s="277"/>
      <c r="I130" s="277"/>
      <c r="J130" s="155" t="s">
        <v>193</v>
      </c>
      <c r="K130" s="155" t="s">
        <v>194</v>
      </c>
      <c r="L130" s="278" t="s">
        <v>195</v>
      </c>
      <c r="M130" s="278"/>
      <c r="N130" s="277" t="s">
        <v>161</v>
      </c>
      <c r="O130" s="277"/>
      <c r="P130" s="277"/>
      <c r="Q130" s="279"/>
      <c r="R130" s="156"/>
      <c r="T130" s="82" t="s">
        <v>196</v>
      </c>
      <c r="U130" s="83" t="s">
        <v>50</v>
      </c>
      <c r="V130" s="83" t="s">
        <v>197</v>
      </c>
      <c r="W130" s="83" t="s">
        <v>198</v>
      </c>
      <c r="X130" s="83" t="s">
        <v>199</v>
      </c>
      <c r="Y130" s="83" t="s">
        <v>200</v>
      </c>
      <c r="Z130" s="83" t="s">
        <v>201</v>
      </c>
      <c r="AA130" s="84" t="s">
        <v>202</v>
      </c>
    </row>
    <row r="131" spans="2:65" s="1" customFormat="1" ht="29.25" customHeight="1">
      <c r="B131" s="37"/>
      <c r="C131" s="86" t="s">
        <v>158</v>
      </c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297">
        <f>BK131</f>
        <v>0</v>
      </c>
      <c r="O131" s="298"/>
      <c r="P131" s="298"/>
      <c r="Q131" s="298"/>
      <c r="R131" s="39"/>
      <c r="T131" s="85"/>
      <c r="U131" s="53"/>
      <c r="V131" s="53"/>
      <c r="W131" s="157">
        <f>W132+W298+W348</f>
        <v>0</v>
      </c>
      <c r="X131" s="53"/>
      <c r="Y131" s="157">
        <f>Y132+Y298+Y348</f>
        <v>143.23555548000002</v>
      </c>
      <c r="Z131" s="53"/>
      <c r="AA131" s="158">
        <f>AA132+AA298+AA348</f>
        <v>421.0962945</v>
      </c>
      <c r="AT131" s="20" t="s">
        <v>85</v>
      </c>
      <c r="AU131" s="20" t="s">
        <v>163</v>
      </c>
      <c r="BK131" s="159">
        <f>BK132+BK298+BK348</f>
        <v>0</v>
      </c>
    </row>
    <row r="132" spans="2:65" s="9" customFormat="1" ht="37.35" customHeight="1">
      <c r="B132" s="160"/>
      <c r="C132" s="161"/>
      <c r="D132" s="162" t="s">
        <v>164</v>
      </c>
      <c r="E132" s="162"/>
      <c r="F132" s="162"/>
      <c r="G132" s="162"/>
      <c r="H132" s="162"/>
      <c r="I132" s="162"/>
      <c r="J132" s="162"/>
      <c r="K132" s="162"/>
      <c r="L132" s="162"/>
      <c r="M132" s="162"/>
      <c r="N132" s="275">
        <f>BK132</f>
        <v>0</v>
      </c>
      <c r="O132" s="272"/>
      <c r="P132" s="272"/>
      <c r="Q132" s="272"/>
      <c r="R132" s="163"/>
      <c r="T132" s="164"/>
      <c r="U132" s="161"/>
      <c r="V132" s="161"/>
      <c r="W132" s="165">
        <f>W133+W139+W148+W195+W210+W214+W218+W285</f>
        <v>0</v>
      </c>
      <c r="X132" s="161"/>
      <c r="Y132" s="165">
        <f>Y133+Y139+Y148+Y195+Y210+Y214+Y218+Y285</f>
        <v>143.18348648000003</v>
      </c>
      <c r="Z132" s="161"/>
      <c r="AA132" s="166">
        <f>AA133+AA139+AA148+AA195+AA210+AA214+AA218+AA285</f>
        <v>416.04877649999997</v>
      </c>
      <c r="AR132" s="167" t="s">
        <v>26</v>
      </c>
      <c r="AT132" s="168" t="s">
        <v>85</v>
      </c>
      <c r="AU132" s="168" t="s">
        <v>86</v>
      </c>
      <c r="AY132" s="167" t="s">
        <v>203</v>
      </c>
      <c r="BK132" s="169">
        <f>BK133+BK139+BK148+BK195+BK210+BK214+BK218+BK285</f>
        <v>0</v>
      </c>
    </row>
    <row r="133" spans="2:65" s="9" customFormat="1" ht="19.899999999999999" customHeight="1">
      <c r="B133" s="160"/>
      <c r="C133" s="161"/>
      <c r="D133" s="170" t="s">
        <v>165</v>
      </c>
      <c r="E133" s="170"/>
      <c r="F133" s="170"/>
      <c r="G133" s="170"/>
      <c r="H133" s="170"/>
      <c r="I133" s="170"/>
      <c r="J133" s="170"/>
      <c r="K133" s="170"/>
      <c r="L133" s="170"/>
      <c r="M133" s="170"/>
      <c r="N133" s="299">
        <f>BK133</f>
        <v>0</v>
      </c>
      <c r="O133" s="300"/>
      <c r="P133" s="300"/>
      <c r="Q133" s="300"/>
      <c r="R133" s="163"/>
      <c r="T133" s="164"/>
      <c r="U133" s="161"/>
      <c r="V133" s="161"/>
      <c r="W133" s="165">
        <f>SUM(W134:W138)</f>
        <v>0</v>
      </c>
      <c r="X133" s="161"/>
      <c r="Y133" s="165">
        <f>SUM(Y134:Y138)</f>
        <v>6.37572E-2</v>
      </c>
      <c r="Z133" s="161"/>
      <c r="AA133" s="166">
        <f>SUM(AA134:AA138)</f>
        <v>0</v>
      </c>
      <c r="AR133" s="167" t="s">
        <v>26</v>
      </c>
      <c r="AT133" s="168" t="s">
        <v>85</v>
      </c>
      <c r="AU133" s="168" t="s">
        <v>26</v>
      </c>
      <c r="AY133" s="167" t="s">
        <v>203</v>
      </c>
      <c r="BK133" s="169">
        <f>SUM(BK134:BK138)</f>
        <v>0</v>
      </c>
    </row>
    <row r="134" spans="2:65" s="1" customFormat="1" ht="22.5" customHeight="1">
      <c r="B134" s="37"/>
      <c r="C134" s="171" t="s">
        <v>26</v>
      </c>
      <c r="D134" s="171" t="s">
        <v>204</v>
      </c>
      <c r="E134" s="172" t="s">
        <v>205</v>
      </c>
      <c r="F134" s="280" t="s">
        <v>206</v>
      </c>
      <c r="G134" s="280"/>
      <c r="H134" s="280"/>
      <c r="I134" s="280"/>
      <c r="J134" s="173" t="s">
        <v>207</v>
      </c>
      <c r="K134" s="174">
        <v>52.26</v>
      </c>
      <c r="L134" s="281">
        <v>0</v>
      </c>
      <c r="M134" s="282"/>
      <c r="N134" s="283">
        <f>ROUND(L134*K134,2)</f>
        <v>0</v>
      </c>
      <c r="O134" s="283"/>
      <c r="P134" s="283"/>
      <c r="Q134" s="283"/>
      <c r="R134" s="39"/>
      <c r="T134" s="175" t="s">
        <v>35</v>
      </c>
      <c r="U134" s="46" t="s">
        <v>51</v>
      </c>
      <c r="V134" s="38"/>
      <c r="W134" s="176">
        <f>V134*K134</f>
        <v>0</v>
      </c>
      <c r="X134" s="176">
        <v>6.0000000000000002E-5</v>
      </c>
      <c r="Y134" s="176">
        <f>X134*K134</f>
        <v>3.1356000000000001E-3</v>
      </c>
      <c r="Z134" s="176">
        <v>0</v>
      </c>
      <c r="AA134" s="177">
        <f>Z134*K134</f>
        <v>0</v>
      </c>
      <c r="AR134" s="20" t="s">
        <v>208</v>
      </c>
      <c r="AT134" s="20" t="s">
        <v>204</v>
      </c>
      <c r="AU134" s="20" t="s">
        <v>123</v>
      </c>
      <c r="AY134" s="20" t="s">
        <v>203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20" t="s">
        <v>26</v>
      </c>
      <c r="BK134" s="112">
        <f>ROUND(L134*K134,2)</f>
        <v>0</v>
      </c>
      <c r="BL134" s="20" t="s">
        <v>208</v>
      </c>
      <c r="BM134" s="20" t="s">
        <v>209</v>
      </c>
    </row>
    <row r="135" spans="2:65" s="10" customFormat="1" ht="22.5" customHeight="1">
      <c r="B135" s="178"/>
      <c r="C135" s="179"/>
      <c r="D135" s="179"/>
      <c r="E135" s="180" t="s">
        <v>35</v>
      </c>
      <c r="F135" s="284" t="s">
        <v>131</v>
      </c>
      <c r="G135" s="285"/>
      <c r="H135" s="285"/>
      <c r="I135" s="285"/>
      <c r="J135" s="179"/>
      <c r="K135" s="181">
        <v>52.26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210</v>
      </c>
      <c r="AU135" s="185" t="s">
        <v>123</v>
      </c>
      <c r="AV135" s="10" t="s">
        <v>123</v>
      </c>
      <c r="AW135" s="10" t="s">
        <v>42</v>
      </c>
      <c r="AX135" s="10" t="s">
        <v>26</v>
      </c>
      <c r="AY135" s="185" t="s">
        <v>203</v>
      </c>
    </row>
    <row r="136" spans="2:65" s="1" customFormat="1" ht="44.25" customHeight="1">
      <c r="B136" s="37"/>
      <c r="C136" s="171" t="s">
        <v>123</v>
      </c>
      <c r="D136" s="171" t="s">
        <v>204</v>
      </c>
      <c r="E136" s="172" t="s">
        <v>211</v>
      </c>
      <c r="F136" s="280" t="s">
        <v>212</v>
      </c>
      <c r="G136" s="280"/>
      <c r="H136" s="280"/>
      <c r="I136" s="280"/>
      <c r="J136" s="173" t="s">
        <v>207</v>
      </c>
      <c r="K136" s="174">
        <v>52.26</v>
      </c>
      <c r="L136" s="281">
        <v>0</v>
      </c>
      <c r="M136" s="282"/>
      <c r="N136" s="283">
        <f>ROUND(L136*K136,2)</f>
        <v>0</v>
      </c>
      <c r="O136" s="283"/>
      <c r="P136" s="283"/>
      <c r="Q136" s="283"/>
      <c r="R136" s="39"/>
      <c r="T136" s="175" t="s">
        <v>35</v>
      </c>
      <c r="U136" s="46" t="s">
        <v>51</v>
      </c>
      <c r="V136" s="38"/>
      <c r="W136" s="176">
        <f>V136*K136</f>
        <v>0</v>
      </c>
      <c r="X136" s="176">
        <v>1.16E-3</v>
      </c>
      <c r="Y136" s="176">
        <f>X136*K136</f>
        <v>6.0621599999999998E-2</v>
      </c>
      <c r="Z136" s="176">
        <v>0</v>
      </c>
      <c r="AA136" s="177">
        <f>Z136*K136</f>
        <v>0</v>
      </c>
      <c r="AR136" s="20" t="s">
        <v>208</v>
      </c>
      <c r="AT136" s="20" t="s">
        <v>204</v>
      </c>
      <c r="AU136" s="20" t="s">
        <v>123</v>
      </c>
      <c r="AY136" s="20" t="s">
        <v>203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20" t="s">
        <v>26</v>
      </c>
      <c r="BK136" s="112">
        <f>ROUND(L136*K136,2)</f>
        <v>0</v>
      </c>
      <c r="BL136" s="20" t="s">
        <v>208</v>
      </c>
      <c r="BM136" s="20" t="s">
        <v>213</v>
      </c>
    </row>
    <row r="137" spans="2:65" s="11" customFormat="1" ht="22.5" customHeight="1">
      <c r="B137" s="186"/>
      <c r="C137" s="187"/>
      <c r="D137" s="187"/>
      <c r="E137" s="188" t="s">
        <v>35</v>
      </c>
      <c r="F137" s="286" t="s">
        <v>214</v>
      </c>
      <c r="G137" s="287"/>
      <c r="H137" s="287"/>
      <c r="I137" s="287"/>
      <c r="J137" s="187"/>
      <c r="K137" s="189" t="s">
        <v>35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210</v>
      </c>
      <c r="AU137" s="193" t="s">
        <v>123</v>
      </c>
      <c r="AV137" s="11" t="s">
        <v>26</v>
      </c>
      <c r="AW137" s="11" t="s">
        <v>42</v>
      </c>
      <c r="AX137" s="11" t="s">
        <v>86</v>
      </c>
      <c r="AY137" s="193" t="s">
        <v>203</v>
      </c>
    </row>
    <row r="138" spans="2:65" s="10" customFormat="1" ht="22.5" customHeight="1">
      <c r="B138" s="178"/>
      <c r="C138" s="179"/>
      <c r="D138" s="179"/>
      <c r="E138" s="180" t="s">
        <v>131</v>
      </c>
      <c r="F138" s="288" t="s">
        <v>215</v>
      </c>
      <c r="G138" s="289"/>
      <c r="H138" s="289"/>
      <c r="I138" s="289"/>
      <c r="J138" s="179"/>
      <c r="K138" s="181">
        <v>52.26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210</v>
      </c>
      <c r="AU138" s="185" t="s">
        <v>123</v>
      </c>
      <c r="AV138" s="10" t="s">
        <v>123</v>
      </c>
      <c r="AW138" s="10" t="s">
        <v>42</v>
      </c>
      <c r="AX138" s="10" t="s">
        <v>26</v>
      </c>
      <c r="AY138" s="185" t="s">
        <v>203</v>
      </c>
    </row>
    <row r="139" spans="2:65" s="9" customFormat="1" ht="29.85" customHeight="1">
      <c r="B139" s="160"/>
      <c r="C139" s="161"/>
      <c r="D139" s="170" t="s">
        <v>166</v>
      </c>
      <c r="E139" s="170"/>
      <c r="F139" s="170"/>
      <c r="G139" s="170"/>
      <c r="H139" s="170"/>
      <c r="I139" s="170"/>
      <c r="J139" s="170"/>
      <c r="K139" s="170"/>
      <c r="L139" s="170"/>
      <c r="M139" s="170"/>
      <c r="N139" s="299">
        <f>BK139</f>
        <v>0</v>
      </c>
      <c r="O139" s="300"/>
      <c r="P139" s="300"/>
      <c r="Q139" s="300"/>
      <c r="R139" s="163"/>
      <c r="T139" s="164"/>
      <c r="U139" s="161"/>
      <c r="V139" s="161"/>
      <c r="W139" s="165">
        <f>SUM(W140:W147)</f>
        <v>0</v>
      </c>
      <c r="X139" s="161"/>
      <c r="Y139" s="165">
        <f>SUM(Y140:Y147)</f>
        <v>112.20802362000002</v>
      </c>
      <c r="Z139" s="161"/>
      <c r="AA139" s="166">
        <f>SUM(AA140:AA147)</f>
        <v>0</v>
      </c>
      <c r="AR139" s="167" t="s">
        <v>26</v>
      </c>
      <c r="AT139" s="168" t="s">
        <v>85</v>
      </c>
      <c r="AU139" s="168" t="s">
        <v>26</v>
      </c>
      <c r="AY139" s="167" t="s">
        <v>203</v>
      </c>
      <c r="BK139" s="169">
        <f>SUM(BK140:BK147)</f>
        <v>0</v>
      </c>
    </row>
    <row r="140" spans="2:65" s="1" customFormat="1" ht="31.5" customHeight="1">
      <c r="B140" s="37"/>
      <c r="C140" s="171" t="s">
        <v>216</v>
      </c>
      <c r="D140" s="171" t="s">
        <v>204</v>
      </c>
      <c r="E140" s="172" t="s">
        <v>217</v>
      </c>
      <c r="F140" s="280" t="s">
        <v>218</v>
      </c>
      <c r="G140" s="280"/>
      <c r="H140" s="280"/>
      <c r="I140" s="280"/>
      <c r="J140" s="173" t="s">
        <v>219</v>
      </c>
      <c r="K140" s="174">
        <v>117.873</v>
      </c>
      <c r="L140" s="281">
        <v>0</v>
      </c>
      <c r="M140" s="282"/>
      <c r="N140" s="283">
        <f>ROUND(L140*K140,2)</f>
        <v>0</v>
      </c>
      <c r="O140" s="283"/>
      <c r="P140" s="283"/>
      <c r="Q140" s="283"/>
      <c r="R140" s="39"/>
      <c r="T140" s="175" t="s">
        <v>35</v>
      </c>
      <c r="U140" s="46" t="s">
        <v>51</v>
      </c>
      <c r="V140" s="38"/>
      <c r="W140" s="176">
        <f>V140*K140</f>
        <v>0</v>
      </c>
      <c r="X140" s="176">
        <v>0.27994000000000002</v>
      </c>
      <c r="Y140" s="176">
        <f>X140*K140</f>
        <v>32.997367620000006</v>
      </c>
      <c r="Z140" s="176">
        <v>0</v>
      </c>
      <c r="AA140" s="177">
        <f>Z140*K140</f>
        <v>0</v>
      </c>
      <c r="AR140" s="20" t="s">
        <v>208</v>
      </c>
      <c r="AT140" s="20" t="s">
        <v>204</v>
      </c>
      <c r="AU140" s="20" t="s">
        <v>123</v>
      </c>
      <c r="AY140" s="20" t="s">
        <v>203</v>
      </c>
      <c r="BE140" s="112">
        <f>IF(U140="základní",N140,0)</f>
        <v>0</v>
      </c>
      <c r="BF140" s="112">
        <f>IF(U140="snížená",N140,0)</f>
        <v>0</v>
      </c>
      <c r="BG140" s="112">
        <f>IF(U140="zákl. přenesená",N140,0)</f>
        <v>0</v>
      </c>
      <c r="BH140" s="112">
        <f>IF(U140="sníž. přenesená",N140,0)</f>
        <v>0</v>
      </c>
      <c r="BI140" s="112">
        <f>IF(U140="nulová",N140,0)</f>
        <v>0</v>
      </c>
      <c r="BJ140" s="20" t="s">
        <v>26</v>
      </c>
      <c r="BK140" s="112">
        <f>ROUND(L140*K140,2)</f>
        <v>0</v>
      </c>
      <c r="BL140" s="20" t="s">
        <v>208</v>
      </c>
      <c r="BM140" s="20" t="s">
        <v>220</v>
      </c>
    </row>
    <row r="141" spans="2:65" s="10" customFormat="1" ht="22.5" customHeight="1">
      <c r="B141" s="178"/>
      <c r="C141" s="179"/>
      <c r="D141" s="179"/>
      <c r="E141" s="180" t="s">
        <v>35</v>
      </c>
      <c r="F141" s="284" t="s">
        <v>221</v>
      </c>
      <c r="G141" s="285"/>
      <c r="H141" s="285"/>
      <c r="I141" s="285"/>
      <c r="J141" s="179"/>
      <c r="K141" s="181">
        <v>117.873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210</v>
      </c>
      <c r="AU141" s="185" t="s">
        <v>123</v>
      </c>
      <c r="AV141" s="10" t="s">
        <v>123</v>
      </c>
      <c r="AW141" s="10" t="s">
        <v>42</v>
      </c>
      <c r="AX141" s="10" t="s">
        <v>26</v>
      </c>
      <c r="AY141" s="185" t="s">
        <v>203</v>
      </c>
    </row>
    <row r="142" spans="2:65" s="1" customFormat="1" ht="31.5" customHeight="1">
      <c r="B142" s="37"/>
      <c r="C142" s="171" t="s">
        <v>208</v>
      </c>
      <c r="D142" s="171" t="s">
        <v>204</v>
      </c>
      <c r="E142" s="172" t="s">
        <v>222</v>
      </c>
      <c r="F142" s="280" t="s">
        <v>223</v>
      </c>
      <c r="G142" s="280"/>
      <c r="H142" s="280"/>
      <c r="I142" s="280"/>
      <c r="J142" s="173" t="s">
        <v>219</v>
      </c>
      <c r="K142" s="174">
        <v>235.74600000000001</v>
      </c>
      <c r="L142" s="281">
        <v>0</v>
      </c>
      <c r="M142" s="282"/>
      <c r="N142" s="283">
        <f>ROUND(L142*K142,2)</f>
        <v>0</v>
      </c>
      <c r="O142" s="283"/>
      <c r="P142" s="283"/>
      <c r="Q142" s="283"/>
      <c r="R142" s="39"/>
      <c r="T142" s="175" t="s">
        <v>35</v>
      </c>
      <c r="U142" s="46" t="s">
        <v>51</v>
      </c>
      <c r="V142" s="38"/>
      <c r="W142" s="176">
        <f>V142*K142</f>
        <v>0</v>
      </c>
      <c r="X142" s="176">
        <v>0.33600000000000002</v>
      </c>
      <c r="Y142" s="176">
        <f>X142*K142</f>
        <v>79.210656000000014</v>
      </c>
      <c r="Z142" s="176">
        <v>0</v>
      </c>
      <c r="AA142" s="177">
        <f>Z142*K142</f>
        <v>0</v>
      </c>
      <c r="AR142" s="20" t="s">
        <v>208</v>
      </c>
      <c r="AT142" s="20" t="s">
        <v>204</v>
      </c>
      <c r="AU142" s="20" t="s">
        <v>123</v>
      </c>
      <c r="AY142" s="20" t="s">
        <v>203</v>
      </c>
      <c r="BE142" s="112">
        <f>IF(U142="základní",N142,0)</f>
        <v>0</v>
      </c>
      <c r="BF142" s="112">
        <f>IF(U142="snížená",N142,0)</f>
        <v>0</v>
      </c>
      <c r="BG142" s="112">
        <f>IF(U142="zákl. přenesená",N142,0)</f>
        <v>0</v>
      </c>
      <c r="BH142" s="112">
        <f>IF(U142="sníž. přenesená",N142,0)</f>
        <v>0</v>
      </c>
      <c r="BI142" s="112">
        <f>IF(U142="nulová",N142,0)</f>
        <v>0</v>
      </c>
      <c r="BJ142" s="20" t="s">
        <v>26</v>
      </c>
      <c r="BK142" s="112">
        <f>ROUND(L142*K142,2)</f>
        <v>0</v>
      </c>
      <c r="BL142" s="20" t="s">
        <v>208</v>
      </c>
      <c r="BM142" s="20" t="s">
        <v>224</v>
      </c>
    </row>
    <row r="143" spans="2:65" s="10" customFormat="1" ht="22.5" customHeight="1">
      <c r="B143" s="178"/>
      <c r="C143" s="179"/>
      <c r="D143" s="179"/>
      <c r="E143" s="180" t="s">
        <v>35</v>
      </c>
      <c r="F143" s="284" t="s">
        <v>225</v>
      </c>
      <c r="G143" s="285"/>
      <c r="H143" s="285"/>
      <c r="I143" s="285"/>
      <c r="J143" s="179"/>
      <c r="K143" s="181">
        <v>27.959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210</v>
      </c>
      <c r="AU143" s="185" t="s">
        <v>123</v>
      </c>
      <c r="AV143" s="10" t="s">
        <v>123</v>
      </c>
      <c r="AW143" s="10" t="s">
        <v>42</v>
      </c>
      <c r="AX143" s="10" t="s">
        <v>86</v>
      </c>
      <c r="AY143" s="185" t="s">
        <v>203</v>
      </c>
    </row>
    <row r="144" spans="2:65" s="10" customFormat="1" ht="22.5" customHeight="1">
      <c r="B144" s="178"/>
      <c r="C144" s="179"/>
      <c r="D144" s="179"/>
      <c r="E144" s="180" t="s">
        <v>35</v>
      </c>
      <c r="F144" s="288" t="s">
        <v>226</v>
      </c>
      <c r="G144" s="289"/>
      <c r="H144" s="289"/>
      <c r="I144" s="289"/>
      <c r="J144" s="179"/>
      <c r="K144" s="181">
        <v>207.78700000000001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210</v>
      </c>
      <c r="AU144" s="185" t="s">
        <v>123</v>
      </c>
      <c r="AV144" s="10" t="s">
        <v>123</v>
      </c>
      <c r="AW144" s="10" t="s">
        <v>42</v>
      </c>
      <c r="AX144" s="10" t="s">
        <v>86</v>
      </c>
      <c r="AY144" s="185" t="s">
        <v>203</v>
      </c>
    </row>
    <row r="145" spans="2:65" s="12" customFormat="1" ht="22.5" customHeight="1">
      <c r="B145" s="194"/>
      <c r="C145" s="195"/>
      <c r="D145" s="195"/>
      <c r="E145" s="196" t="s">
        <v>145</v>
      </c>
      <c r="F145" s="290" t="s">
        <v>227</v>
      </c>
      <c r="G145" s="291"/>
      <c r="H145" s="291"/>
      <c r="I145" s="291"/>
      <c r="J145" s="195"/>
      <c r="K145" s="197">
        <v>235.74600000000001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210</v>
      </c>
      <c r="AU145" s="201" t="s">
        <v>123</v>
      </c>
      <c r="AV145" s="12" t="s">
        <v>208</v>
      </c>
      <c r="AW145" s="12" t="s">
        <v>42</v>
      </c>
      <c r="AX145" s="12" t="s">
        <v>26</v>
      </c>
      <c r="AY145" s="201" t="s">
        <v>203</v>
      </c>
    </row>
    <row r="146" spans="2:65" s="1" customFormat="1" ht="44.25" customHeight="1">
      <c r="B146" s="37"/>
      <c r="C146" s="171" t="s">
        <v>228</v>
      </c>
      <c r="D146" s="171" t="s">
        <v>204</v>
      </c>
      <c r="E146" s="172" t="s">
        <v>229</v>
      </c>
      <c r="F146" s="280" t="s">
        <v>230</v>
      </c>
      <c r="G146" s="280"/>
      <c r="H146" s="280"/>
      <c r="I146" s="280"/>
      <c r="J146" s="173" t="s">
        <v>207</v>
      </c>
      <c r="K146" s="174">
        <v>23.143000000000001</v>
      </c>
      <c r="L146" s="281">
        <v>0</v>
      </c>
      <c r="M146" s="282"/>
      <c r="N146" s="283">
        <f>ROUND(L146*K146,2)</f>
        <v>0</v>
      </c>
      <c r="O146" s="283"/>
      <c r="P146" s="283"/>
      <c r="Q146" s="283"/>
      <c r="R146" s="39"/>
      <c r="T146" s="175" t="s">
        <v>35</v>
      </c>
      <c r="U146" s="46" t="s">
        <v>51</v>
      </c>
      <c r="V146" s="38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20" t="s">
        <v>208</v>
      </c>
      <c r="AT146" s="20" t="s">
        <v>204</v>
      </c>
      <c r="AU146" s="20" t="s">
        <v>123</v>
      </c>
      <c r="AY146" s="20" t="s">
        <v>203</v>
      </c>
      <c r="BE146" s="112">
        <f>IF(U146="základní",N146,0)</f>
        <v>0</v>
      </c>
      <c r="BF146" s="112">
        <f>IF(U146="snížená",N146,0)</f>
        <v>0</v>
      </c>
      <c r="BG146" s="112">
        <f>IF(U146="zákl. přenesená",N146,0)</f>
        <v>0</v>
      </c>
      <c r="BH146" s="112">
        <f>IF(U146="sníž. přenesená",N146,0)</f>
        <v>0</v>
      </c>
      <c r="BI146" s="112">
        <f>IF(U146="nulová",N146,0)</f>
        <v>0</v>
      </c>
      <c r="BJ146" s="20" t="s">
        <v>26</v>
      </c>
      <c r="BK146" s="112">
        <f>ROUND(L146*K146,2)</f>
        <v>0</v>
      </c>
      <c r="BL146" s="20" t="s">
        <v>208</v>
      </c>
      <c r="BM146" s="20" t="s">
        <v>231</v>
      </c>
    </row>
    <row r="147" spans="2:65" s="10" customFormat="1" ht="22.5" customHeight="1">
      <c r="B147" s="178"/>
      <c r="C147" s="179"/>
      <c r="D147" s="179"/>
      <c r="E147" s="180" t="s">
        <v>35</v>
      </c>
      <c r="F147" s="284" t="s">
        <v>232</v>
      </c>
      <c r="G147" s="285"/>
      <c r="H147" s="285"/>
      <c r="I147" s="285"/>
      <c r="J147" s="179"/>
      <c r="K147" s="181">
        <v>23.143000000000001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210</v>
      </c>
      <c r="AU147" s="185" t="s">
        <v>123</v>
      </c>
      <c r="AV147" s="10" t="s">
        <v>123</v>
      </c>
      <c r="AW147" s="10" t="s">
        <v>42</v>
      </c>
      <c r="AX147" s="10" t="s">
        <v>26</v>
      </c>
      <c r="AY147" s="185" t="s">
        <v>203</v>
      </c>
    </row>
    <row r="148" spans="2:65" s="9" customFormat="1" ht="29.85" customHeight="1">
      <c r="B148" s="160"/>
      <c r="C148" s="161"/>
      <c r="D148" s="170" t="s">
        <v>167</v>
      </c>
      <c r="E148" s="170"/>
      <c r="F148" s="170"/>
      <c r="G148" s="170"/>
      <c r="H148" s="170"/>
      <c r="I148" s="170"/>
      <c r="J148" s="170"/>
      <c r="K148" s="170"/>
      <c r="L148" s="170"/>
      <c r="M148" s="170"/>
      <c r="N148" s="299">
        <f>BK148</f>
        <v>0</v>
      </c>
      <c r="O148" s="300"/>
      <c r="P148" s="300"/>
      <c r="Q148" s="300"/>
      <c r="R148" s="163"/>
      <c r="T148" s="164"/>
      <c r="U148" s="161"/>
      <c r="V148" s="161"/>
      <c r="W148" s="165">
        <f>SUM(W149:W194)</f>
        <v>0</v>
      </c>
      <c r="X148" s="161"/>
      <c r="Y148" s="165">
        <f>SUM(Y149:Y194)</f>
        <v>13.878297640000001</v>
      </c>
      <c r="Z148" s="161"/>
      <c r="AA148" s="166">
        <f>SUM(AA149:AA194)</f>
        <v>1.9018124999999999</v>
      </c>
      <c r="AR148" s="167" t="s">
        <v>26</v>
      </c>
      <c r="AT148" s="168" t="s">
        <v>85</v>
      </c>
      <c r="AU148" s="168" t="s">
        <v>26</v>
      </c>
      <c r="AY148" s="167" t="s">
        <v>203</v>
      </c>
      <c r="BK148" s="169">
        <f>SUM(BK149:BK194)</f>
        <v>0</v>
      </c>
    </row>
    <row r="149" spans="2:65" s="1" customFormat="1" ht="31.5" customHeight="1">
      <c r="B149" s="37"/>
      <c r="C149" s="171" t="s">
        <v>233</v>
      </c>
      <c r="D149" s="171" t="s">
        <v>204</v>
      </c>
      <c r="E149" s="172" t="s">
        <v>234</v>
      </c>
      <c r="F149" s="280" t="s">
        <v>235</v>
      </c>
      <c r="G149" s="280"/>
      <c r="H149" s="280"/>
      <c r="I149" s="280"/>
      <c r="J149" s="173" t="s">
        <v>219</v>
      </c>
      <c r="K149" s="174">
        <v>17.524000000000001</v>
      </c>
      <c r="L149" s="281">
        <v>0</v>
      </c>
      <c r="M149" s="282"/>
      <c r="N149" s="283">
        <f>ROUND(L149*K149,2)</f>
        <v>0</v>
      </c>
      <c r="O149" s="283"/>
      <c r="P149" s="283"/>
      <c r="Q149" s="283"/>
      <c r="R149" s="39"/>
      <c r="T149" s="175" t="s">
        <v>35</v>
      </c>
      <c r="U149" s="46" t="s">
        <v>51</v>
      </c>
      <c r="V149" s="38"/>
      <c r="W149" s="176">
        <f>V149*K149</f>
        <v>0</v>
      </c>
      <c r="X149" s="176">
        <v>0.04</v>
      </c>
      <c r="Y149" s="176">
        <f>X149*K149</f>
        <v>0.70096000000000003</v>
      </c>
      <c r="Z149" s="176">
        <v>0</v>
      </c>
      <c r="AA149" s="177">
        <f>Z149*K149</f>
        <v>0</v>
      </c>
      <c r="AR149" s="20" t="s">
        <v>208</v>
      </c>
      <c r="AT149" s="20" t="s">
        <v>204</v>
      </c>
      <c r="AU149" s="20" t="s">
        <v>123</v>
      </c>
      <c r="AY149" s="20" t="s">
        <v>203</v>
      </c>
      <c r="BE149" s="112">
        <f>IF(U149="základní",N149,0)</f>
        <v>0</v>
      </c>
      <c r="BF149" s="112">
        <f>IF(U149="snížená",N149,0)</f>
        <v>0</v>
      </c>
      <c r="BG149" s="112">
        <f>IF(U149="zákl. přenesená",N149,0)</f>
        <v>0</v>
      </c>
      <c r="BH149" s="112">
        <f>IF(U149="sníž. přenesená",N149,0)</f>
        <v>0</v>
      </c>
      <c r="BI149" s="112">
        <f>IF(U149="nulová",N149,0)</f>
        <v>0</v>
      </c>
      <c r="BJ149" s="20" t="s">
        <v>26</v>
      </c>
      <c r="BK149" s="112">
        <f>ROUND(L149*K149,2)</f>
        <v>0</v>
      </c>
      <c r="BL149" s="20" t="s">
        <v>208</v>
      </c>
      <c r="BM149" s="20" t="s">
        <v>236</v>
      </c>
    </row>
    <row r="150" spans="2:65" s="11" customFormat="1" ht="22.5" customHeight="1">
      <c r="B150" s="186"/>
      <c r="C150" s="187"/>
      <c r="D150" s="187"/>
      <c r="E150" s="188" t="s">
        <v>35</v>
      </c>
      <c r="F150" s="286" t="s">
        <v>214</v>
      </c>
      <c r="G150" s="287"/>
      <c r="H150" s="287"/>
      <c r="I150" s="287"/>
      <c r="J150" s="187"/>
      <c r="K150" s="189" t="s">
        <v>35</v>
      </c>
      <c r="L150" s="187"/>
      <c r="M150" s="187"/>
      <c r="N150" s="187"/>
      <c r="O150" s="187"/>
      <c r="P150" s="187"/>
      <c r="Q150" s="187"/>
      <c r="R150" s="190"/>
      <c r="T150" s="191"/>
      <c r="U150" s="187"/>
      <c r="V150" s="187"/>
      <c r="W150" s="187"/>
      <c r="X150" s="187"/>
      <c r="Y150" s="187"/>
      <c r="Z150" s="187"/>
      <c r="AA150" s="192"/>
      <c r="AT150" s="193" t="s">
        <v>210</v>
      </c>
      <c r="AU150" s="193" t="s">
        <v>123</v>
      </c>
      <c r="AV150" s="11" t="s">
        <v>26</v>
      </c>
      <c r="AW150" s="11" t="s">
        <v>42</v>
      </c>
      <c r="AX150" s="11" t="s">
        <v>86</v>
      </c>
      <c r="AY150" s="193" t="s">
        <v>203</v>
      </c>
    </row>
    <row r="151" spans="2:65" s="10" customFormat="1" ht="22.5" customHeight="1">
      <c r="B151" s="178"/>
      <c r="C151" s="179"/>
      <c r="D151" s="179"/>
      <c r="E151" s="180" t="s">
        <v>35</v>
      </c>
      <c r="F151" s="288" t="s">
        <v>237</v>
      </c>
      <c r="G151" s="289"/>
      <c r="H151" s="289"/>
      <c r="I151" s="289"/>
      <c r="J151" s="179"/>
      <c r="K151" s="181">
        <v>12.58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210</v>
      </c>
      <c r="AU151" s="185" t="s">
        <v>123</v>
      </c>
      <c r="AV151" s="10" t="s">
        <v>123</v>
      </c>
      <c r="AW151" s="10" t="s">
        <v>42</v>
      </c>
      <c r="AX151" s="10" t="s">
        <v>86</v>
      </c>
      <c r="AY151" s="185" t="s">
        <v>203</v>
      </c>
    </row>
    <row r="152" spans="2:65" s="10" customFormat="1" ht="22.5" customHeight="1">
      <c r="B152" s="178"/>
      <c r="C152" s="179"/>
      <c r="D152" s="179"/>
      <c r="E152" s="180" t="s">
        <v>35</v>
      </c>
      <c r="F152" s="288" t="s">
        <v>238</v>
      </c>
      <c r="G152" s="289"/>
      <c r="H152" s="289"/>
      <c r="I152" s="289"/>
      <c r="J152" s="179"/>
      <c r="K152" s="181">
        <v>4.944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210</v>
      </c>
      <c r="AU152" s="185" t="s">
        <v>123</v>
      </c>
      <c r="AV152" s="10" t="s">
        <v>123</v>
      </c>
      <c r="AW152" s="10" t="s">
        <v>42</v>
      </c>
      <c r="AX152" s="10" t="s">
        <v>86</v>
      </c>
      <c r="AY152" s="185" t="s">
        <v>203</v>
      </c>
    </row>
    <row r="153" spans="2:65" s="12" customFormat="1" ht="22.5" customHeight="1">
      <c r="B153" s="194"/>
      <c r="C153" s="195"/>
      <c r="D153" s="195"/>
      <c r="E153" s="196" t="s">
        <v>35</v>
      </c>
      <c r="F153" s="290" t="s">
        <v>227</v>
      </c>
      <c r="G153" s="291"/>
      <c r="H153" s="291"/>
      <c r="I153" s="291"/>
      <c r="J153" s="195"/>
      <c r="K153" s="197">
        <v>17.524000000000001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210</v>
      </c>
      <c r="AU153" s="201" t="s">
        <v>123</v>
      </c>
      <c r="AV153" s="12" t="s">
        <v>208</v>
      </c>
      <c r="AW153" s="12" t="s">
        <v>42</v>
      </c>
      <c r="AX153" s="12" t="s">
        <v>26</v>
      </c>
      <c r="AY153" s="201" t="s">
        <v>203</v>
      </c>
    </row>
    <row r="154" spans="2:65" s="1" customFormat="1" ht="31.5" customHeight="1">
      <c r="B154" s="37"/>
      <c r="C154" s="171" t="s">
        <v>239</v>
      </c>
      <c r="D154" s="171" t="s">
        <v>204</v>
      </c>
      <c r="E154" s="172" t="s">
        <v>240</v>
      </c>
      <c r="F154" s="280" t="s">
        <v>241</v>
      </c>
      <c r="G154" s="280"/>
      <c r="H154" s="280"/>
      <c r="I154" s="280"/>
      <c r="J154" s="173" t="s">
        <v>219</v>
      </c>
      <c r="K154" s="174">
        <v>6.66</v>
      </c>
      <c r="L154" s="281">
        <v>0</v>
      </c>
      <c r="M154" s="282"/>
      <c r="N154" s="283">
        <f>ROUND(L154*K154,2)</f>
        <v>0</v>
      </c>
      <c r="O154" s="283"/>
      <c r="P154" s="283"/>
      <c r="Q154" s="283"/>
      <c r="R154" s="39"/>
      <c r="T154" s="175" t="s">
        <v>35</v>
      </c>
      <c r="U154" s="46" t="s">
        <v>51</v>
      </c>
      <c r="V154" s="38"/>
      <c r="W154" s="176">
        <f>V154*K154</f>
        <v>0</v>
      </c>
      <c r="X154" s="176">
        <v>1.146E-2</v>
      </c>
      <c r="Y154" s="176">
        <f>X154*K154</f>
        <v>7.6323600000000005E-2</v>
      </c>
      <c r="Z154" s="176">
        <v>0</v>
      </c>
      <c r="AA154" s="177">
        <f>Z154*K154</f>
        <v>0</v>
      </c>
      <c r="AR154" s="20" t="s">
        <v>208</v>
      </c>
      <c r="AT154" s="20" t="s">
        <v>204</v>
      </c>
      <c r="AU154" s="20" t="s">
        <v>123</v>
      </c>
      <c r="AY154" s="20" t="s">
        <v>203</v>
      </c>
      <c r="BE154" s="112">
        <f>IF(U154="základní",N154,0)</f>
        <v>0</v>
      </c>
      <c r="BF154" s="112">
        <f>IF(U154="snížená",N154,0)</f>
        <v>0</v>
      </c>
      <c r="BG154" s="112">
        <f>IF(U154="zákl. přenesená",N154,0)</f>
        <v>0</v>
      </c>
      <c r="BH154" s="112">
        <f>IF(U154="sníž. přenesená",N154,0)</f>
        <v>0</v>
      </c>
      <c r="BI154" s="112">
        <f>IF(U154="nulová",N154,0)</f>
        <v>0</v>
      </c>
      <c r="BJ154" s="20" t="s">
        <v>26</v>
      </c>
      <c r="BK154" s="112">
        <f>ROUND(L154*K154,2)</f>
        <v>0</v>
      </c>
      <c r="BL154" s="20" t="s">
        <v>208</v>
      </c>
      <c r="BM154" s="20" t="s">
        <v>242</v>
      </c>
    </row>
    <row r="155" spans="2:65" s="11" customFormat="1" ht="22.5" customHeight="1">
      <c r="B155" s="186"/>
      <c r="C155" s="187"/>
      <c r="D155" s="187"/>
      <c r="E155" s="188" t="s">
        <v>35</v>
      </c>
      <c r="F155" s="286" t="s">
        <v>214</v>
      </c>
      <c r="G155" s="287"/>
      <c r="H155" s="287"/>
      <c r="I155" s="287"/>
      <c r="J155" s="187"/>
      <c r="K155" s="189" t="s">
        <v>35</v>
      </c>
      <c r="L155" s="187"/>
      <c r="M155" s="187"/>
      <c r="N155" s="187"/>
      <c r="O155" s="187"/>
      <c r="P155" s="187"/>
      <c r="Q155" s="187"/>
      <c r="R155" s="190"/>
      <c r="T155" s="191"/>
      <c r="U155" s="187"/>
      <c r="V155" s="187"/>
      <c r="W155" s="187"/>
      <c r="X155" s="187"/>
      <c r="Y155" s="187"/>
      <c r="Z155" s="187"/>
      <c r="AA155" s="192"/>
      <c r="AT155" s="193" t="s">
        <v>210</v>
      </c>
      <c r="AU155" s="193" t="s">
        <v>123</v>
      </c>
      <c r="AV155" s="11" t="s">
        <v>26</v>
      </c>
      <c r="AW155" s="11" t="s">
        <v>42</v>
      </c>
      <c r="AX155" s="11" t="s">
        <v>86</v>
      </c>
      <c r="AY155" s="193" t="s">
        <v>203</v>
      </c>
    </row>
    <row r="156" spans="2:65" s="10" customFormat="1" ht="22.5" customHeight="1">
      <c r="B156" s="178"/>
      <c r="C156" s="179"/>
      <c r="D156" s="179"/>
      <c r="E156" s="180" t="s">
        <v>143</v>
      </c>
      <c r="F156" s="288" t="s">
        <v>243</v>
      </c>
      <c r="G156" s="289"/>
      <c r="H156" s="289"/>
      <c r="I156" s="289"/>
      <c r="J156" s="179"/>
      <c r="K156" s="181">
        <v>6.66</v>
      </c>
      <c r="L156" s="179"/>
      <c r="M156" s="179"/>
      <c r="N156" s="179"/>
      <c r="O156" s="179"/>
      <c r="P156" s="179"/>
      <c r="Q156" s="179"/>
      <c r="R156" s="182"/>
      <c r="T156" s="183"/>
      <c r="U156" s="179"/>
      <c r="V156" s="179"/>
      <c r="W156" s="179"/>
      <c r="X156" s="179"/>
      <c r="Y156" s="179"/>
      <c r="Z156" s="179"/>
      <c r="AA156" s="184"/>
      <c r="AT156" s="185" t="s">
        <v>210</v>
      </c>
      <c r="AU156" s="185" t="s">
        <v>123</v>
      </c>
      <c r="AV156" s="10" t="s">
        <v>123</v>
      </c>
      <c r="AW156" s="10" t="s">
        <v>42</v>
      </c>
      <c r="AX156" s="10" t="s">
        <v>26</v>
      </c>
      <c r="AY156" s="185" t="s">
        <v>203</v>
      </c>
    </row>
    <row r="157" spans="2:65" s="1" customFormat="1" ht="22.5" customHeight="1">
      <c r="B157" s="37"/>
      <c r="C157" s="171" t="s">
        <v>244</v>
      </c>
      <c r="D157" s="171" t="s">
        <v>204</v>
      </c>
      <c r="E157" s="172" t="s">
        <v>245</v>
      </c>
      <c r="F157" s="280" t="s">
        <v>246</v>
      </c>
      <c r="G157" s="280"/>
      <c r="H157" s="280"/>
      <c r="I157" s="280"/>
      <c r="J157" s="173" t="s">
        <v>219</v>
      </c>
      <c r="K157" s="174">
        <v>61.012999999999998</v>
      </c>
      <c r="L157" s="281">
        <v>0</v>
      </c>
      <c r="M157" s="282"/>
      <c r="N157" s="283">
        <f>ROUND(L157*K157,2)</f>
        <v>0</v>
      </c>
      <c r="O157" s="283"/>
      <c r="P157" s="283"/>
      <c r="Q157" s="283"/>
      <c r="R157" s="39"/>
      <c r="T157" s="175" t="s">
        <v>35</v>
      </c>
      <c r="U157" s="46" t="s">
        <v>51</v>
      </c>
      <c r="V157" s="38"/>
      <c r="W157" s="176">
        <f>V157*K157</f>
        <v>0</v>
      </c>
      <c r="X157" s="176">
        <v>1.98E-3</v>
      </c>
      <c r="Y157" s="176">
        <f>X157*K157</f>
        <v>0.12080573999999999</v>
      </c>
      <c r="Z157" s="176">
        <v>0</v>
      </c>
      <c r="AA157" s="177">
        <f>Z157*K157</f>
        <v>0</v>
      </c>
      <c r="AR157" s="20" t="s">
        <v>208</v>
      </c>
      <c r="AT157" s="20" t="s">
        <v>204</v>
      </c>
      <c r="AU157" s="20" t="s">
        <v>123</v>
      </c>
      <c r="AY157" s="20" t="s">
        <v>203</v>
      </c>
      <c r="BE157" s="112">
        <f>IF(U157="základní",N157,0)</f>
        <v>0</v>
      </c>
      <c r="BF157" s="112">
        <f>IF(U157="snížená",N157,0)</f>
        <v>0</v>
      </c>
      <c r="BG157" s="112">
        <f>IF(U157="zákl. přenesená",N157,0)</f>
        <v>0</v>
      </c>
      <c r="BH157" s="112">
        <f>IF(U157="sníž. přenesená",N157,0)</f>
        <v>0</v>
      </c>
      <c r="BI157" s="112">
        <f>IF(U157="nulová",N157,0)</f>
        <v>0</v>
      </c>
      <c r="BJ157" s="20" t="s">
        <v>26</v>
      </c>
      <c r="BK157" s="112">
        <f>ROUND(L157*K157,2)</f>
        <v>0</v>
      </c>
      <c r="BL157" s="20" t="s">
        <v>208</v>
      </c>
      <c r="BM157" s="20" t="s">
        <v>247</v>
      </c>
    </row>
    <row r="158" spans="2:65" s="10" customFormat="1" ht="22.5" customHeight="1">
      <c r="B158" s="178"/>
      <c r="C158" s="179"/>
      <c r="D158" s="179"/>
      <c r="E158" s="180" t="s">
        <v>35</v>
      </c>
      <c r="F158" s="284" t="s">
        <v>141</v>
      </c>
      <c r="G158" s="285"/>
      <c r="H158" s="285"/>
      <c r="I158" s="285"/>
      <c r="J158" s="179"/>
      <c r="K158" s="181">
        <v>61.012999999999998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210</v>
      </c>
      <c r="AU158" s="185" t="s">
        <v>123</v>
      </c>
      <c r="AV158" s="10" t="s">
        <v>123</v>
      </c>
      <c r="AW158" s="10" t="s">
        <v>42</v>
      </c>
      <c r="AX158" s="10" t="s">
        <v>26</v>
      </c>
      <c r="AY158" s="185" t="s">
        <v>203</v>
      </c>
    </row>
    <row r="159" spans="2:65" s="1" customFormat="1" ht="31.5" customHeight="1">
      <c r="B159" s="37"/>
      <c r="C159" s="171" t="s">
        <v>248</v>
      </c>
      <c r="D159" s="171" t="s">
        <v>204</v>
      </c>
      <c r="E159" s="172" t="s">
        <v>249</v>
      </c>
      <c r="F159" s="280" t="s">
        <v>250</v>
      </c>
      <c r="G159" s="280"/>
      <c r="H159" s="280"/>
      <c r="I159" s="280"/>
      <c r="J159" s="173" t="s">
        <v>219</v>
      </c>
      <c r="K159" s="174">
        <v>61.012999999999998</v>
      </c>
      <c r="L159" s="281">
        <v>0</v>
      </c>
      <c r="M159" s="282"/>
      <c r="N159" s="283">
        <f>ROUND(L159*K159,2)</f>
        <v>0</v>
      </c>
      <c r="O159" s="283"/>
      <c r="P159" s="283"/>
      <c r="Q159" s="283"/>
      <c r="R159" s="39"/>
      <c r="T159" s="175" t="s">
        <v>35</v>
      </c>
      <c r="U159" s="46" t="s">
        <v>51</v>
      </c>
      <c r="V159" s="38"/>
      <c r="W159" s="176">
        <f>V159*K159</f>
        <v>0</v>
      </c>
      <c r="X159" s="176">
        <v>3.4500000000000003E-2</v>
      </c>
      <c r="Y159" s="176">
        <f>X159*K159</f>
        <v>2.1049485000000003</v>
      </c>
      <c r="Z159" s="176">
        <v>0</v>
      </c>
      <c r="AA159" s="177">
        <f>Z159*K159</f>
        <v>0</v>
      </c>
      <c r="AR159" s="20" t="s">
        <v>208</v>
      </c>
      <c r="AT159" s="20" t="s">
        <v>204</v>
      </c>
      <c r="AU159" s="20" t="s">
        <v>123</v>
      </c>
      <c r="AY159" s="20" t="s">
        <v>203</v>
      </c>
      <c r="BE159" s="112">
        <f>IF(U159="základní",N159,0)</f>
        <v>0</v>
      </c>
      <c r="BF159" s="112">
        <f>IF(U159="snížená",N159,0)</f>
        <v>0</v>
      </c>
      <c r="BG159" s="112">
        <f>IF(U159="zákl. přenesená",N159,0)</f>
        <v>0</v>
      </c>
      <c r="BH159" s="112">
        <f>IF(U159="sníž. přenesená",N159,0)</f>
        <v>0</v>
      </c>
      <c r="BI159" s="112">
        <f>IF(U159="nulová",N159,0)</f>
        <v>0</v>
      </c>
      <c r="BJ159" s="20" t="s">
        <v>26</v>
      </c>
      <c r="BK159" s="112">
        <f>ROUND(L159*K159,2)</f>
        <v>0</v>
      </c>
      <c r="BL159" s="20" t="s">
        <v>208</v>
      </c>
      <c r="BM159" s="20" t="s">
        <v>251</v>
      </c>
    </row>
    <row r="160" spans="2:65" s="10" customFormat="1" ht="22.5" customHeight="1">
      <c r="B160" s="178"/>
      <c r="C160" s="179"/>
      <c r="D160" s="179"/>
      <c r="E160" s="180" t="s">
        <v>35</v>
      </c>
      <c r="F160" s="284" t="s">
        <v>139</v>
      </c>
      <c r="G160" s="285"/>
      <c r="H160" s="285"/>
      <c r="I160" s="285"/>
      <c r="J160" s="179"/>
      <c r="K160" s="181">
        <v>88.072999999999993</v>
      </c>
      <c r="L160" s="179"/>
      <c r="M160" s="179"/>
      <c r="N160" s="179"/>
      <c r="O160" s="179"/>
      <c r="P160" s="179"/>
      <c r="Q160" s="179"/>
      <c r="R160" s="182"/>
      <c r="T160" s="183"/>
      <c r="U160" s="179"/>
      <c r="V160" s="179"/>
      <c r="W160" s="179"/>
      <c r="X160" s="179"/>
      <c r="Y160" s="179"/>
      <c r="Z160" s="179"/>
      <c r="AA160" s="184"/>
      <c r="AT160" s="185" t="s">
        <v>210</v>
      </c>
      <c r="AU160" s="185" t="s">
        <v>123</v>
      </c>
      <c r="AV160" s="10" t="s">
        <v>123</v>
      </c>
      <c r="AW160" s="10" t="s">
        <v>42</v>
      </c>
      <c r="AX160" s="10" t="s">
        <v>86</v>
      </c>
      <c r="AY160" s="185" t="s">
        <v>203</v>
      </c>
    </row>
    <row r="161" spans="2:65" s="10" customFormat="1" ht="22.5" customHeight="1">
      <c r="B161" s="178"/>
      <c r="C161" s="179"/>
      <c r="D161" s="179"/>
      <c r="E161" s="180" t="s">
        <v>35</v>
      </c>
      <c r="F161" s="288" t="s">
        <v>252</v>
      </c>
      <c r="G161" s="289"/>
      <c r="H161" s="289"/>
      <c r="I161" s="289"/>
      <c r="J161" s="179"/>
      <c r="K161" s="181">
        <v>-27.06</v>
      </c>
      <c r="L161" s="179"/>
      <c r="M161" s="179"/>
      <c r="N161" s="179"/>
      <c r="O161" s="179"/>
      <c r="P161" s="179"/>
      <c r="Q161" s="179"/>
      <c r="R161" s="182"/>
      <c r="T161" s="183"/>
      <c r="U161" s="179"/>
      <c r="V161" s="179"/>
      <c r="W161" s="179"/>
      <c r="X161" s="179"/>
      <c r="Y161" s="179"/>
      <c r="Z161" s="179"/>
      <c r="AA161" s="184"/>
      <c r="AT161" s="185" t="s">
        <v>210</v>
      </c>
      <c r="AU161" s="185" t="s">
        <v>123</v>
      </c>
      <c r="AV161" s="10" t="s">
        <v>123</v>
      </c>
      <c r="AW161" s="10" t="s">
        <v>42</v>
      </c>
      <c r="AX161" s="10" t="s">
        <v>86</v>
      </c>
      <c r="AY161" s="185" t="s">
        <v>203</v>
      </c>
    </row>
    <row r="162" spans="2:65" s="12" customFormat="1" ht="22.5" customHeight="1">
      <c r="B162" s="194"/>
      <c r="C162" s="195"/>
      <c r="D162" s="195"/>
      <c r="E162" s="196" t="s">
        <v>141</v>
      </c>
      <c r="F162" s="290" t="s">
        <v>227</v>
      </c>
      <c r="G162" s="291"/>
      <c r="H162" s="291"/>
      <c r="I162" s="291"/>
      <c r="J162" s="195"/>
      <c r="K162" s="197">
        <v>61.012999999999998</v>
      </c>
      <c r="L162" s="195"/>
      <c r="M162" s="195"/>
      <c r="N162" s="195"/>
      <c r="O162" s="195"/>
      <c r="P162" s="195"/>
      <c r="Q162" s="195"/>
      <c r="R162" s="198"/>
      <c r="T162" s="199"/>
      <c r="U162" s="195"/>
      <c r="V162" s="195"/>
      <c r="W162" s="195"/>
      <c r="X162" s="195"/>
      <c r="Y162" s="195"/>
      <c r="Z162" s="195"/>
      <c r="AA162" s="200"/>
      <c r="AT162" s="201" t="s">
        <v>210</v>
      </c>
      <c r="AU162" s="201" t="s">
        <v>123</v>
      </c>
      <c r="AV162" s="12" t="s">
        <v>208</v>
      </c>
      <c r="AW162" s="12" t="s">
        <v>42</v>
      </c>
      <c r="AX162" s="12" t="s">
        <v>26</v>
      </c>
      <c r="AY162" s="201" t="s">
        <v>203</v>
      </c>
    </row>
    <row r="163" spans="2:65" s="1" customFormat="1" ht="44.25" customHeight="1">
      <c r="B163" s="37"/>
      <c r="C163" s="171" t="s">
        <v>31</v>
      </c>
      <c r="D163" s="171" t="s">
        <v>204</v>
      </c>
      <c r="E163" s="172" t="s">
        <v>253</v>
      </c>
      <c r="F163" s="280" t="s">
        <v>254</v>
      </c>
      <c r="G163" s="280"/>
      <c r="H163" s="280"/>
      <c r="I163" s="280"/>
      <c r="J163" s="173" t="s">
        <v>219</v>
      </c>
      <c r="K163" s="174">
        <v>67.673000000000002</v>
      </c>
      <c r="L163" s="281">
        <v>0</v>
      </c>
      <c r="M163" s="282"/>
      <c r="N163" s="283">
        <f>ROUND(L163*K163,2)</f>
        <v>0</v>
      </c>
      <c r="O163" s="283"/>
      <c r="P163" s="283"/>
      <c r="Q163" s="283"/>
      <c r="R163" s="39"/>
      <c r="T163" s="175" t="s">
        <v>35</v>
      </c>
      <c r="U163" s="46" t="s">
        <v>51</v>
      </c>
      <c r="V163" s="38"/>
      <c r="W163" s="176">
        <f>V163*K163</f>
        <v>0</v>
      </c>
      <c r="X163" s="176">
        <v>5.9999999999999995E-4</v>
      </c>
      <c r="Y163" s="176">
        <f>X163*K163</f>
        <v>4.0603799999999995E-2</v>
      </c>
      <c r="Z163" s="176">
        <v>0</v>
      </c>
      <c r="AA163" s="177">
        <f>Z163*K163</f>
        <v>0</v>
      </c>
      <c r="AR163" s="20" t="s">
        <v>208</v>
      </c>
      <c r="AT163" s="20" t="s">
        <v>204</v>
      </c>
      <c r="AU163" s="20" t="s">
        <v>123</v>
      </c>
      <c r="AY163" s="20" t="s">
        <v>203</v>
      </c>
      <c r="BE163" s="112">
        <f>IF(U163="základní",N163,0)</f>
        <v>0</v>
      </c>
      <c r="BF163" s="112">
        <f>IF(U163="snížená",N163,0)</f>
        <v>0</v>
      </c>
      <c r="BG163" s="112">
        <f>IF(U163="zákl. přenesená",N163,0)</f>
        <v>0</v>
      </c>
      <c r="BH163" s="112">
        <f>IF(U163="sníž. přenesená",N163,0)</f>
        <v>0</v>
      </c>
      <c r="BI163" s="112">
        <f>IF(U163="nulová",N163,0)</f>
        <v>0</v>
      </c>
      <c r="BJ163" s="20" t="s">
        <v>26</v>
      </c>
      <c r="BK163" s="112">
        <f>ROUND(L163*K163,2)</f>
        <v>0</v>
      </c>
      <c r="BL163" s="20" t="s">
        <v>208</v>
      </c>
      <c r="BM163" s="20" t="s">
        <v>255</v>
      </c>
    </row>
    <row r="164" spans="2:65" s="10" customFormat="1" ht="22.5" customHeight="1">
      <c r="B164" s="178"/>
      <c r="C164" s="179"/>
      <c r="D164" s="179"/>
      <c r="E164" s="180" t="s">
        <v>35</v>
      </c>
      <c r="F164" s="284" t="s">
        <v>141</v>
      </c>
      <c r="G164" s="285"/>
      <c r="H164" s="285"/>
      <c r="I164" s="285"/>
      <c r="J164" s="179"/>
      <c r="K164" s="181">
        <v>61.012999999999998</v>
      </c>
      <c r="L164" s="179"/>
      <c r="M164" s="179"/>
      <c r="N164" s="179"/>
      <c r="O164" s="179"/>
      <c r="P164" s="179"/>
      <c r="Q164" s="179"/>
      <c r="R164" s="182"/>
      <c r="T164" s="183"/>
      <c r="U164" s="179"/>
      <c r="V164" s="179"/>
      <c r="W164" s="179"/>
      <c r="X164" s="179"/>
      <c r="Y164" s="179"/>
      <c r="Z164" s="179"/>
      <c r="AA164" s="184"/>
      <c r="AT164" s="185" t="s">
        <v>210</v>
      </c>
      <c r="AU164" s="185" t="s">
        <v>123</v>
      </c>
      <c r="AV164" s="10" t="s">
        <v>123</v>
      </c>
      <c r="AW164" s="10" t="s">
        <v>42</v>
      </c>
      <c r="AX164" s="10" t="s">
        <v>86</v>
      </c>
      <c r="AY164" s="185" t="s">
        <v>203</v>
      </c>
    </row>
    <row r="165" spans="2:65" s="10" customFormat="1" ht="22.5" customHeight="1">
      <c r="B165" s="178"/>
      <c r="C165" s="179"/>
      <c r="D165" s="179"/>
      <c r="E165" s="180" t="s">
        <v>35</v>
      </c>
      <c r="F165" s="288" t="s">
        <v>143</v>
      </c>
      <c r="G165" s="289"/>
      <c r="H165" s="289"/>
      <c r="I165" s="289"/>
      <c r="J165" s="179"/>
      <c r="K165" s="181">
        <v>6.66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210</v>
      </c>
      <c r="AU165" s="185" t="s">
        <v>123</v>
      </c>
      <c r="AV165" s="10" t="s">
        <v>123</v>
      </c>
      <c r="AW165" s="10" t="s">
        <v>42</v>
      </c>
      <c r="AX165" s="10" t="s">
        <v>86</v>
      </c>
      <c r="AY165" s="185" t="s">
        <v>203</v>
      </c>
    </row>
    <row r="166" spans="2:65" s="12" customFormat="1" ht="22.5" customHeight="1">
      <c r="B166" s="194"/>
      <c r="C166" s="195"/>
      <c r="D166" s="195"/>
      <c r="E166" s="196" t="s">
        <v>35</v>
      </c>
      <c r="F166" s="290" t="s">
        <v>227</v>
      </c>
      <c r="G166" s="291"/>
      <c r="H166" s="291"/>
      <c r="I166" s="291"/>
      <c r="J166" s="195"/>
      <c r="K166" s="197">
        <v>67.673000000000002</v>
      </c>
      <c r="L166" s="195"/>
      <c r="M166" s="195"/>
      <c r="N166" s="195"/>
      <c r="O166" s="195"/>
      <c r="P166" s="195"/>
      <c r="Q166" s="195"/>
      <c r="R166" s="198"/>
      <c r="T166" s="199"/>
      <c r="U166" s="195"/>
      <c r="V166" s="195"/>
      <c r="W166" s="195"/>
      <c r="X166" s="195"/>
      <c r="Y166" s="195"/>
      <c r="Z166" s="195"/>
      <c r="AA166" s="200"/>
      <c r="AT166" s="201" t="s">
        <v>210</v>
      </c>
      <c r="AU166" s="201" t="s">
        <v>123</v>
      </c>
      <c r="AV166" s="12" t="s">
        <v>208</v>
      </c>
      <c r="AW166" s="12" t="s">
        <v>42</v>
      </c>
      <c r="AX166" s="12" t="s">
        <v>26</v>
      </c>
      <c r="AY166" s="201" t="s">
        <v>203</v>
      </c>
    </row>
    <row r="167" spans="2:65" s="1" customFormat="1" ht="22.5" customHeight="1">
      <c r="B167" s="37"/>
      <c r="C167" s="171" t="s">
        <v>256</v>
      </c>
      <c r="D167" s="171" t="s">
        <v>204</v>
      </c>
      <c r="E167" s="172" t="s">
        <v>257</v>
      </c>
      <c r="F167" s="280" t="s">
        <v>258</v>
      </c>
      <c r="G167" s="280"/>
      <c r="H167" s="280"/>
      <c r="I167" s="280"/>
      <c r="J167" s="173" t="s">
        <v>219</v>
      </c>
      <c r="K167" s="174">
        <v>88.072999999999993</v>
      </c>
      <c r="L167" s="281">
        <v>0</v>
      </c>
      <c r="M167" s="282"/>
      <c r="N167" s="283">
        <f>ROUND(L167*K167,2)</f>
        <v>0</v>
      </c>
      <c r="O167" s="283"/>
      <c r="P167" s="283"/>
      <c r="Q167" s="283"/>
      <c r="R167" s="39"/>
      <c r="T167" s="175" t="s">
        <v>35</v>
      </c>
      <c r="U167" s="46" t="s">
        <v>51</v>
      </c>
      <c r="V167" s="38"/>
      <c r="W167" s="176">
        <f>V167*K167</f>
        <v>0</v>
      </c>
      <c r="X167" s="176">
        <v>0</v>
      </c>
      <c r="Y167" s="176">
        <f>X167*K167</f>
        <v>0</v>
      </c>
      <c r="Z167" s="176">
        <v>0</v>
      </c>
      <c r="AA167" s="177">
        <f>Z167*K167</f>
        <v>0</v>
      </c>
      <c r="AR167" s="20" t="s">
        <v>208</v>
      </c>
      <c r="AT167" s="20" t="s">
        <v>204</v>
      </c>
      <c r="AU167" s="20" t="s">
        <v>123</v>
      </c>
      <c r="AY167" s="20" t="s">
        <v>203</v>
      </c>
      <c r="BE167" s="112">
        <f>IF(U167="základní",N167,0)</f>
        <v>0</v>
      </c>
      <c r="BF167" s="112">
        <f>IF(U167="snížená",N167,0)</f>
        <v>0</v>
      </c>
      <c r="BG167" s="112">
        <f>IF(U167="zákl. přenesená",N167,0)</f>
        <v>0</v>
      </c>
      <c r="BH167" s="112">
        <f>IF(U167="sníž. přenesená",N167,0)</f>
        <v>0</v>
      </c>
      <c r="BI167" s="112">
        <f>IF(U167="nulová",N167,0)</f>
        <v>0</v>
      </c>
      <c r="BJ167" s="20" t="s">
        <v>26</v>
      </c>
      <c r="BK167" s="112">
        <f>ROUND(L167*K167,2)</f>
        <v>0</v>
      </c>
      <c r="BL167" s="20" t="s">
        <v>208</v>
      </c>
      <c r="BM167" s="20" t="s">
        <v>259</v>
      </c>
    </row>
    <row r="168" spans="2:65" s="10" customFormat="1" ht="22.5" customHeight="1">
      <c r="B168" s="178"/>
      <c r="C168" s="179"/>
      <c r="D168" s="179"/>
      <c r="E168" s="180" t="s">
        <v>35</v>
      </c>
      <c r="F168" s="284" t="s">
        <v>121</v>
      </c>
      <c r="G168" s="285"/>
      <c r="H168" s="285"/>
      <c r="I168" s="285"/>
      <c r="J168" s="179"/>
      <c r="K168" s="181">
        <v>10.6</v>
      </c>
      <c r="L168" s="179"/>
      <c r="M168" s="179"/>
      <c r="N168" s="179"/>
      <c r="O168" s="179"/>
      <c r="P168" s="179"/>
      <c r="Q168" s="179"/>
      <c r="R168" s="182"/>
      <c r="T168" s="183"/>
      <c r="U168" s="179"/>
      <c r="V168" s="179"/>
      <c r="W168" s="179"/>
      <c r="X168" s="179"/>
      <c r="Y168" s="179"/>
      <c r="Z168" s="179"/>
      <c r="AA168" s="184"/>
      <c r="AT168" s="185" t="s">
        <v>210</v>
      </c>
      <c r="AU168" s="185" t="s">
        <v>123</v>
      </c>
      <c r="AV168" s="10" t="s">
        <v>123</v>
      </c>
      <c r="AW168" s="10" t="s">
        <v>42</v>
      </c>
      <c r="AX168" s="10" t="s">
        <v>86</v>
      </c>
      <c r="AY168" s="185" t="s">
        <v>203</v>
      </c>
    </row>
    <row r="169" spans="2:65" s="10" customFormat="1" ht="22.5" customHeight="1">
      <c r="B169" s="178"/>
      <c r="C169" s="179"/>
      <c r="D169" s="179"/>
      <c r="E169" s="180" t="s">
        <v>35</v>
      </c>
      <c r="F169" s="288" t="s">
        <v>124</v>
      </c>
      <c r="G169" s="289"/>
      <c r="H169" s="289"/>
      <c r="I169" s="289"/>
      <c r="J169" s="179"/>
      <c r="K169" s="181">
        <v>4.25</v>
      </c>
      <c r="L169" s="179"/>
      <c r="M169" s="179"/>
      <c r="N169" s="179"/>
      <c r="O169" s="179"/>
      <c r="P169" s="179"/>
      <c r="Q169" s="179"/>
      <c r="R169" s="182"/>
      <c r="T169" s="183"/>
      <c r="U169" s="179"/>
      <c r="V169" s="179"/>
      <c r="W169" s="179"/>
      <c r="X169" s="179"/>
      <c r="Y169" s="179"/>
      <c r="Z169" s="179"/>
      <c r="AA169" s="184"/>
      <c r="AT169" s="185" t="s">
        <v>210</v>
      </c>
      <c r="AU169" s="185" t="s">
        <v>123</v>
      </c>
      <c r="AV169" s="10" t="s">
        <v>123</v>
      </c>
      <c r="AW169" s="10" t="s">
        <v>42</v>
      </c>
      <c r="AX169" s="10" t="s">
        <v>86</v>
      </c>
      <c r="AY169" s="185" t="s">
        <v>203</v>
      </c>
    </row>
    <row r="170" spans="2:65" s="10" customFormat="1" ht="22.5" customHeight="1">
      <c r="B170" s="178"/>
      <c r="C170" s="179"/>
      <c r="D170" s="179"/>
      <c r="E170" s="180" t="s">
        <v>35</v>
      </c>
      <c r="F170" s="288" t="s">
        <v>127</v>
      </c>
      <c r="G170" s="289"/>
      <c r="H170" s="289"/>
      <c r="I170" s="289"/>
      <c r="J170" s="179"/>
      <c r="K170" s="181">
        <v>73.222999999999999</v>
      </c>
      <c r="L170" s="179"/>
      <c r="M170" s="179"/>
      <c r="N170" s="179"/>
      <c r="O170" s="179"/>
      <c r="P170" s="179"/>
      <c r="Q170" s="179"/>
      <c r="R170" s="182"/>
      <c r="T170" s="183"/>
      <c r="U170" s="179"/>
      <c r="V170" s="179"/>
      <c r="W170" s="179"/>
      <c r="X170" s="179"/>
      <c r="Y170" s="179"/>
      <c r="Z170" s="179"/>
      <c r="AA170" s="184"/>
      <c r="AT170" s="185" t="s">
        <v>210</v>
      </c>
      <c r="AU170" s="185" t="s">
        <v>123</v>
      </c>
      <c r="AV170" s="10" t="s">
        <v>123</v>
      </c>
      <c r="AW170" s="10" t="s">
        <v>42</v>
      </c>
      <c r="AX170" s="10" t="s">
        <v>86</v>
      </c>
      <c r="AY170" s="185" t="s">
        <v>203</v>
      </c>
    </row>
    <row r="171" spans="2:65" s="12" customFormat="1" ht="22.5" customHeight="1">
      <c r="B171" s="194"/>
      <c r="C171" s="195"/>
      <c r="D171" s="195"/>
      <c r="E171" s="196" t="s">
        <v>35</v>
      </c>
      <c r="F171" s="290" t="s">
        <v>227</v>
      </c>
      <c r="G171" s="291"/>
      <c r="H171" s="291"/>
      <c r="I171" s="291"/>
      <c r="J171" s="195"/>
      <c r="K171" s="197">
        <v>88.072999999999993</v>
      </c>
      <c r="L171" s="195"/>
      <c r="M171" s="195"/>
      <c r="N171" s="195"/>
      <c r="O171" s="195"/>
      <c r="P171" s="195"/>
      <c r="Q171" s="195"/>
      <c r="R171" s="198"/>
      <c r="T171" s="199"/>
      <c r="U171" s="195"/>
      <c r="V171" s="195"/>
      <c r="W171" s="195"/>
      <c r="X171" s="195"/>
      <c r="Y171" s="195"/>
      <c r="Z171" s="195"/>
      <c r="AA171" s="200"/>
      <c r="AT171" s="201" t="s">
        <v>210</v>
      </c>
      <c r="AU171" s="201" t="s">
        <v>123</v>
      </c>
      <c r="AV171" s="12" t="s">
        <v>208</v>
      </c>
      <c r="AW171" s="12" t="s">
        <v>42</v>
      </c>
      <c r="AX171" s="12" t="s">
        <v>26</v>
      </c>
      <c r="AY171" s="201" t="s">
        <v>203</v>
      </c>
    </row>
    <row r="172" spans="2:65" s="1" customFormat="1" ht="31.5" customHeight="1">
      <c r="B172" s="37"/>
      <c r="C172" s="171" t="s">
        <v>260</v>
      </c>
      <c r="D172" s="171" t="s">
        <v>204</v>
      </c>
      <c r="E172" s="172" t="s">
        <v>261</v>
      </c>
      <c r="F172" s="280" t="s">
        <v>262</v>
      </c>
      <c r="G172" s="280"/>
      <c r="H172" s="280"/>
      <c r="I172" s="280"/>
      <c r="J172" s="173" t="s">
        <v>263</v>
      </c>
      <c r="K172" s="174">
        <v>24</v>
      </c>
      <c r="L172" s="281">
        <v>0</v>
      </c>
      <c r="M172" s="282"/>
      <c r="N172" s="283">
        <f>ROUND(L172*K172,2)</f>
        <v>0</v>
      </c>
      <c r="O172" s="283"/>
      <c r="P172" s="283"/>
      <c r="Q172" s="283"/>
      <c r="R172" s="39"/>
      <c r="T172" s="175" t="s">
        <v>35</v>
      </c>
      <c r="U172" s="46" t="s">
        <v>51</v>
      </c>
      <c r="V172" s="38"/>
      <c r="W172" s="176">
        <f>V172*K172</f>
        <v>0</v>
      </c>
      <c r="X172" s="176">
        <v>0</v>
      </c>
      <c r="Y172" s="176">
        <f>X172*K172</f>
        <v>0</v>
      </c>
      <c r="Z172" s="176">
        <v>0</v>
      </c>
      <c r="AA172" s="177">
        <f>Z172*K172</f>
        <v>0</v>
      </c>
      <c r="AR172" s="20" t="s">
        <v>208</v>
      </c>
      <c r="AT172" s="20" t="s">
        <v>204</v>
      </c>
      <c r="AU172" s="20" t="s">
        <v>123</v>
      </c>
      <c r="AY172" s="20" t="s">
        <v>203</v>
      </c>
      <c r="BE172" s="112">
        <f>IF(U172="základní",N172,0)</f>
        <v>0</v>
      </c>
      <c r="BF172" s="112">
        <f>IF(U172="snížená",N172,0)</f>
        <v>0</v>
      </c>
      <c r="BG172" s="112">
        <f>IF(U172="zákl. přenesená",N172,0)</f>
        <v>0</v>
      </c>
      <c r="BH172" s="112">
        <f>IF(U172="sníž. přenesená",N172,0)</f>
        <v>0</v>
      </c>
      <c r="BI172" s="112">
        <f>IF(U172="nulová",N172,0)</f>
        <v>0</v>
      </c>
      <c r="BJ172" s="20" t="s">
        <v>26</v>
      </c>
      <c r="BK172" s="112">
        <f>ROUND(L172*K172,2)</f>
        <v>0</v>
      </c>
      <c r="BL172" s="20" t="s">
        <v>208</v>
      </c>
      <c r="BM172" s="20" t="s">
        <v>264</v>
      </c>
    </row>
    <row r="173" spans="2:65" s="11" customFormat="1" ht="22.5" customHeight="1">
      <c r="B173" s="186"/>
      <c r="C173" s="187"/>
      <c r="D173" s="187"/>
      <c r="E173" s="188" t="s">
        <v>35</v>
      </c>
      <c r="F173" s="286" t="s">
        <v>214</v>
      </c>
      <c r="G173" s="287"/>
      <c r="H173" s="287"/>
      <c r="I173" s="287"/>
      <c r="J173" s="187"/>
      <c r="K173" s="189" t="s">
        <v>35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210</v>
      </c>
      <c r="AU173" s="193" t="s">
        <v>123</v>
      </c>
      <c r="AV173" s="11" t="s">
        <v>26</v>
      </c>
      <c r="AW173" s="11" t="s">
        <v>42</v>
      </c>
      <c r="AX173" s="11" t="s">
        <v>86</v>
      </c>
      <c r="AY173" s="193" t="s">
        <v>203</v>
      </c>
    </row>
    <row r="174" spans="2:65" s="10" customFormat="1" ht="22.5" customHeight="1">
      <c r="B174" s="178"/>
      <c r="C174" s="179"/>
      <c r="D174" s="179"/>
      <c r="E174" s="180" t="s">
        <v>35</v>
      </c>
      <c r="F174" s="288" t="s">
        <v>265</v>
      </c>
      <c r="G174" s="289"/>
      <c r="H174" s="289"/>
      <c r="I174" s="289"/>
      <c r="J174" s="179"/>
      <c r="K174" s="181">
        <v>24</v>
      </c>
      <c r="L174" s="179"/>
      <c r="M174" s="179"/>
      <c r="N174" s="179"/>
      <c r="O174" s="179"/>
      <c r="P174" s="179"/>
      <c r="Q174" s="179"/>
      <c r="R174" s="182"/>
      <c r="T174" s="183"/>
      <c r="U174" s="179"/>
      <c r="V174" s="179"/>
      <c r="W174" s="179"/>
      <c r="X174" s="179"/>
      <c r="Y174" s="179"/>
      <c r="Z174" s="179"/>
      <c r="AA174" s="184"/>
      <c r="AT174" s="185" t="s">
        <v>210</v>
      </c>
      <c r="AU174" s="185" t="s">
        <v>123</v>
      </c>
      <c r="AV174" s="10" t="s">
        <v>123</v>
      </c>
      <c r="AW174" s="10" t="s">
        <v>42</v>
      </c>
      <c r="AX174" s="10" t="s">
        <v>26</v>
      </c>
      <c r="AY174" s="185" t="s">
        <v>203</v>
      </c>
    </row>
    <row r="175" spans="2:65" s="1" customFormat="1" ht="22.5" customHeight="1">
      <c r="B175" s="37"/>
      <c r="C175" s="202" t="s">
        <v>266</v>
      </c>
      <c r="D175" s="202" t="s">
        <v>267</v>
      </c>
      <c r="E175" s="203" t="s">
        <v>268</v>
      </c>
      <c r="F175" s="292" t="s">
        <v>269</v>
      </c>
      <c r="G175" s="292"/>
      <c r="H175" s="292"/>
      <c r="I175" s="292"/>
      <c r="J175" s="204" t="s">
        <v>263</v>
      </c>
      <c r="K175" s="205">
        <v>26.4</v>
      </c>
      <c r="L175" s="293">
        <v>0</v>
      </c>
      <c r="M175" s="294"/>
      <c r="N175" s="295">
        <f>ROUND(L175*K175,2)</f>
        <v>0</v>
      </c>
      <c r="O175" s="283"/>
      <c r="P175" s="283"/>
      <c r="Q175" s="283"/>
      <c r="R175" s="39"/>
      <c r="T175" s="175" t="s">
        <v>35</v>
      </c>
      <c r="U175" s="46" t="s">
        <v>51</v>
      </c>
      <c r="V175" s="38"/>
      <c r="W175" s="176">
        <f>V175*K175</f>
        <v>0</v>
      </c>
      <c r="X175" s="176">
        <v>3.0000000000000001E-5</v>
      </c>
      <c r="Y175" s="176">
        <f>X175*K175</f>
        <v>7.9199999999999995E-4</v>
      </c>
      <c r="Z175" s="176">
        <v>0</v>
      </c>
      <c r="AA175" s="177">
        <f>Z175*K175</f>
        <v>0</v>
      </c>
      <c r="AR175" s="20" t="s">
        <v>244</v>
      </c>
      <c r="AT175" s="20" t="s">
        <v>267</v>
      </c>
      <c r="AU175" s="20" t="s">
        <v>123</v>
      </c>
      <c r="AY175" s="20" t="s">
        <v>203</v>
      </c>
      <c r="BE175" s="112">
        <f>IF(U175="základní",N175,0)</f>
        <v>0</v>
      </c>
      <c r="BF175" s="112">
        <f>IF(U175="snížená",N175,0)</f>
        <v>0</v>
      </c>
      <c r="BG175" s="112">
        <f>IF(U175="zákl. přenesená",N175,0)</f>
        <v>0</v>
      </c>
      <c r="BH175" s="112">
        <f>IF(U175="sníž. přenesená",N175,0)</f>
        <v>0</v>
      </c>
      <c r="BI175" s="112">
        <f>IF(U175="nulová",N175,0)</f>
        <v>0</v>
      </c>
      <c r="BJ175" s="20" t="s">
        <v>26</v>
      </c>
      <c r="BK175" s="112">
        <f>ROUND(L175*K175,2)</f>
        <v>0</v>
      </c>
      <c r="BL175" s="20" t="s">
        <v>208</v>
      </c>
      <c r="BM175" s="20" t="s">
        <v>270</v>
      </c>
    </row>
    <row r="176" spans="2:65" s="11" customFormat="1" ht="22.5" customHeight="1">
      <c r="B176" s="186"/>
      <c r="C176" s="187"/>
      <c r="D176" s="187"/>
      <c r="E176" s="188" t="s">
        <v>35</v>
      </c>
      <c r="F176" s="286" t="s">
        <v>271</v>
      </c>
      <c r="G176" s="287"/>
      <c r="H176" s="287"/>
      <c r="I176" s="287"/>
      <c r="J176" s="187"/>
      <c r="K176" s="189" t="s">
        <v>35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210</v>
      </c>
      <c r="AU176" s="193" t="s">
        <v>123</v>
      </c>
      <c r="AV176" s="11" t="s">
        <v>26</v>
      </c>
      <c r="AW176" s="11" t="s">
        <v>42</v>
      </c>
      <c r="AX176" s="11" t="s">
        <v>86</v>
      </c>
      <c r="AY176" s="193" t="s">
        <v>203</v>
      </c>
    </row>
    <row r="177" spans="2:65" s="10" customFormat="1" ht="22.5" customHeight="1">
      <c r="B177" s="178"/>
      <c r="C177" s="179"/>
      <c r="D177" s="179"/>
      <c r="E177" s="180" t="s">
        <v>35</v>
      </c>
      <c r="F177" s="288" t="s">
        <v>272</v>
      </c>
      <c r="G177" s="289"/>
      <c r="H177" s="289"/>
      <c r="I177" s="289"/>
      <c r="J177" s="179"/>
      <c r="K177" s="181">
        <v>26.4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210</v>
      </c>
      <c r="AU177" s="185" t="s">
        <v>123</v>
      </c>
      <c r="AV177" s="10" t="s">
        <v>123</v>
      </c>
      <c r="AW177" s="10" t="s">
        <v>42</v>
      </c>
      <c r="AX177" s="10" t="s">
        <v>26</v>
      </c>
      <c r="AY177" s="185" t="s">
        <v>203</v>
      </c>
    </row>
    <row r="178" spans="2:65" s="1" customFormat="1" ht="31.5" customHeight="1">
      <c r="B178" s="37"/>
      <c r="C178" s="171" t="s">
        <v>273</v>
      </c>
      <c r="D178" s="171" t="s">
        <v>204</v>
      </c>
      <c r="E178" s="172" t="s">
        <v>274</v>
      </c>
      <c r="F178" s="280" t="s">
        <v>275</v>
      </c>
      <c r="G178" s="280"/>
      <c r="H178" s="280"/>
      <c r="I178" s="280"/>
      <c r="J178" s="173" t="s">
        <v>219</v>
      </c>
      <c r="K178" s="174">
        <v>1.5</v>
      </c>
      <c r="L178" s="281">
        <v>0</v>
      </c>
      <c r="M178" s="282"/>
      <c r="N178" s="283">
        <f>ROUND(L178*K178,2)</f>
        <v>0</v>
      </c>
      <c r="O178" s="283"/>
      <c r="P178" s="283"/>
      <c r="Q178" s="283"/>
      <c r="R178" s="39"/>
      <c r="T178" s="175" t="s">
        <v>35</v>
      </c>
      <c r="U178" s="46" t="s">
        <v>51</v>
      </c>
      <c r="V178" s="38"/>
      <c r="W178" s="176">
        <f>V178*K178</f>
        <v>0</v>
      </c>
      <c r="X178" s="176">
        <v>1.2E-4</v>
      </c>
      <c r="Y178" s="176">
        <f>X178*K178</f>
        <v>1.8000000000000001E-4</v>
      </c>
      <c r="Z178" s="176">
        <v>0</v>
      </c>
      <c r="AA178" s="177">
        <f>Z178*K178</f>
        <v>0</v>
      </c>
      <c r="AR178" s="20" t="s">
        <v>208</v>
      </c>
      <c r="AT178" s="20" t="s">
        <v>204</v>
      </c>
      <c r="AU178" s="20" t="s">
        <v>123</v>
      </c>
      <c r="AY178" s="20" t="s">
        <v>203</v>
      </c>
      <c r="BE178" s="112">
        <f>IF(U178="základní",N178,0)</f>
        <v>0</v>
      </c>
      <c r="BF178" s="112">
        <f>IF(U178="snížená",N178,0)</f>
        <v>0</v>
      </c>
      <c r="BG178" s="112">
        <f>IF(U178="zákl. přenesená",N178,0)</f>
        <v>0</v>
      </c>
      <c r="BH178" s="112">
        <f>IF(U178="sníž. přenesená",N178,0)</f>
        <v>0</v>
      </c>
      <c r="BI178" s="112">
        <f>IF(U178="nulová",N178,0)</f>
        <v>0</v>
      </c>
      <c r="BJ178" s="20" t="s">
        <v>26</v>
      </c>
      <c r="BK178" s="112">
        <f>ROUND(L178*K178,2)</f>
        <v>0</v>
      </c>
      <c r="BL178" s="20" t="s">
        <v>208</v>
      </c>
      <c r="BM178" s="20" t="s">
        <v>276</v>
      </c>
    </row>
    <row r="179" spans="2:65" s="11" customFormat="1" ht="22.5" customHeight="1">
      <c r="B179" s="186"/>
      <c r="C179" s="187"/>
      <c r="D179" s="187"/>
      <c r="E179" s="188" t="s">
        <v>35</v>
      </c>
      <c r="F179" s="286" t="s">
        <v>214</v>
      </c>
      <c r="G179" s="287"/>
      <c r="H179" s="287"/>
      <c r="I179" s="287"/>
      <c r="J179" s="187"/>
      <c r="K179" s="189" t="s">
        <v>35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210</v>
      </c>
      <c r="AU179" s="193" t="s">
        <v>123</v>
      </c>
      <c r="AV179" s="11" t="s">
        <v>26</v>
      </c>
      <c r="AW179" s="11" t="s">
        <v>42</v>
      </c>
      <c r="AX179" s="11" t="s">
        <v>86</v>
      </c>
      <c r="AY179" s="193" t="s">
        <v>203</v>
      </c>
    </row>
    <row r="180" spans="2:65" s="10" customFormat="1" ht="22.5" customHeight="1">
      <c r="B180" s="178"/>
      <c r="C180" s="179"/>
      <c r="D180" s="179"/>
      <c r="E180" s="180" t="s">
        <v>35</v>
      </c>
      <c r="F180" s="288" t="s">
        <v>277</v>
      </c>
      <c r="G180" s="289"/>
      <c r="H180" s="289"/>
      <c r="I180" s="289"/>
      <c r="J180" s="179"/>
      <c r="K180" s="181">
        <v>1.5</v>
      </c>
      <c r="L180" s="179"/>
      <c r="M180" s="179"/>
      <c r="N180" s="179"/>
      <c r="O180" s="179"/>
      <c r="P180" s="179"/>
      <c r="Q180" s="179"/>
      <c r="R180" s="182"/>
      <c r="T180" s="183"/>
      <c r="U180" s="179"/>
      <c r="V180" s="179"/>
      <c r="W180" s="179"/>
      <c r="X180" s="179"/>
      <c r="Y180" s="179"/>
      <c r="Z180" s="179"/>
      <c r="AA180" s="184"/>
      <c r="AT180" s="185" t="s">
        <v>210</v>
      </c>
      <c r="AU180" s="185" t="s">
        <v>123</v>
      </c>
      <c r="AV180" s="10" t="s">
        <v>123</v>
      </c>
      <c r="AW180" s="10" t="s">
        <v>42</v>
      </c>
      <c r="AX180" s="10" t="s">
        <v>26</v>
      </c>
      <c r="AY180" s="185" t="s">
        <v>203</v>
      </c>
    </row>
    <row r="181" spans="2:65" s="1" customFormat="1" ht="31.5" customHeight="1">
      <c r="B181" s="37"/>
      <c r="C181" s="171" t="s">
        <v>11</v>
      </c>
      <c r="D181" s="171" t="s">
        <v>204</v>
      </c>
      <c r="E181" s="172" t="s">
        <v>278</v>
      </c>
      <c r="F181" s="280" t="s">
        <v>279</v>
      </c>
      <c r="G181" s="280"/>
      <c r="H181" s="280"/>
      <c r="I181" s="280"/>
      <c r="J181" s="173" t="s">
        <v>219</v>
      </c>
      <c r="K181" s="174">
        <v>8</v>
      </c>
      <c r="L181" s="281">
        <v>0</v>
      </c>
      <c r="M181" s="282"/>
      <c r="N181" s="283">
        <f>ROUND(L181*K181,2)</f>
        <v>0</v>
      </c>
      <c r="O181" s="283"/>
      <c r="P181" s="283"/>
      <c r="Q181" s="283"/>
      <c r="R181" s="39"/>
      <c r="T181" s="175" t="s">
        <v>35</v>
      </c>
      <c r="U181" s="46" t="s">
        <v>51</v>
      </c>
      <c r="V181" s="38"/>
      <c r="W181" s="176">
        <f>V181*K181</f>
        <v>0</v>
      </c>
      <c r="X181" s="176">
        <v>1.2E-4</v>
      </c>
      <c r="Y181" s="176">
        <f>X181*K181</f>
        <v>9.6000000000000002E-4</v>
      </c>
      <c r="Z181" s="176">
        <v>0</v>
      </c>
      <c r="AA181" s="177">
        <f>Z181*K181</f>
        <v>0</v>
      </c>
      <c r="AR181" s="20" t="s">
        <v>208</v>
      </c>
      <c r="AT181" s="20" t="s">
        <v>204</v>
      </c>
      <c r="AU181" s="20" t="s">
        <v>123</v>
      </c>
      <c r="AY181" s="20" t="s">
        <v>203</v>
      </c>
      <c r="BE181" s="112">
        <f>IF(U181="základní",N181,0)</f>
        <v>0</v>
      </c>
      <c r="BF181" s="112">
        <f>IF(U181="snížená",N181,0)</f>
        <v>0</v>
      </c>
      <c r="BG181" s="112">
        <f>IF(U181="zákl. přenesená",N181,0)</f>
        <v>0</v>
      </c>
      <c r="BH181" s="112">
        <f>IF(U181="sníž. přenesená",N181,0)</f>
        <v>0</v>
      </c>
      <c r="BI181" s="112">
        <f>IF(U181="nulová",N181,0)</f>
        <v>0</v>
      </c>
      <c r="BJ181" s="20" t="s">
        <v>26</v>
      </c>
      <c r="BK181" s="112">
        <f>ROUND(L181*K181,2)</f>
        <v>0</v>
      </c>
      <c r="BL181" s="20" t="s">
        <v>208</v>
      </c>
      <c r="BM181" s="20" t="s">
        <v>280</v>
      </c>
    </row>
    <row r="182" spans="2:65" s="11" customFormat="1" ht="22.5" customHeight="1">
      <c r="B182" s="186"/>
      <c r="C182" s="187"/>
      <c r="D182" s="187"/>
      <c r="E182" s="188" t="s">
        <v>35</v>
      </c>
      <c r="F182" s="286" t="s">
        <v>214</v>
      </c>
      <c r="G182" s="287"/>
      <c r="H182" s="287"/>
      <c r="I182" s="287"/>
      <c r="J182" s="187"/>
      <c r="K182" s="189" t="s">
        <v>35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210</v>
      </c>
      <c r="AU182" s="193" t="s">
        <v>123</v>
      </c>
      <c r="AV182" s="11" t="s">
        <v>26</v>
      </c>
      <c r="AW182" s="11" t="s">
        <v>42</v>
      </c>
      <c r="AX182" s="11" t="s">
        <v>86</v>
      </c>
      <c r="AY182" s="193" t="s">
        <v>203</v>
      </c>
    </row>
    <row r="183" spans="2:65" s="10" customFormat="1" ht="22.5" customHeight="1">
      <c r="B183" s="178"/>
      <c r="C183" s="179"/>
      <c r="D183" s="179"/>
      <c r="E183" s="180" t="s">
        <v>35</v>
      </c>
      <c r="F183" s="288" t="s">
        <v>281</v>
      </c>
      <c r="G183" s="289"/>
      <c r="H183" s="289"/>
      <c r="I183" s="289"/>
      <c r="J183" s="179"/>
      <c r="K183" s="181">
        <v>8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210</v>
      </c>
      <c r="AU183" s="185" t="s">
        <v>123</v>
      </c>
      <c r="AV183" s="10" t="s">
        <v>123</v>
      </c>
      <c r="AW183" s="10" t="s">
        <v>42</v>
      </c>
      <c r="AX183" s="10" t="s">
        <v>26</v>
      </c>
      <c r="AY183" s="185" t="s">
        <v>203</v>
      </c>
    </row>
    <row r="184" spans="2:65" s="1" customFormat="1" ht="31.5" customHeight="1">
      <c r="B184" s="37"/>
      <c r="C184" s="171" t="s">
        <v>282</v>
      </c>
      <c r="D184" s="171" t="s">
        <v>204</v>
      </c>
      <c r="E184" s="172" t="s">
        <v>283</v>
      </c>
      <c r="F184" s="280" t="s">
        <v>284</v>
      </c>
      <c r="G184" s="280"/>
      <c r="H184" s="280"/>
      <c r="I184" s="280"/>
      <c r="J184" s="173" t="s">
        <v>219</v>
      </c>
      <c r="K184" s="174">
        <v>28.175000000000001</v>
      </c>
      <c r="L184" s="281">
        <v>0</v>
      </c>
      <c r="M184" s="282"/>
      <c r="N184" s="283">
        <f>ROUND(L184*K184,2)</f>
        <v>0</v>
      </c>
      <c r="O184" s="283"/>
      <c r="P184" s="283"/>
      <c r="Q184" s="283"/>
      <c r="R184" s="39"/>
      <c r="T184" s="175" t="s">
        <v>35</v>
      </c>
      <c r="U184" s="46" t="s">
        <v>51</v>
      </c>
      <c r="V184" s="38"/>
      <c r="W184" s="176">
        <f>V184*K184</f>
        <v>0</v>
      </c>
      <c r="X184" s="176">
        <v>0.126</v>
      </c>
      <c r="Y184" s="176">
        <f>X184*K184</f>
        <v>3.5500500000000001</v>
      </c>
      <c r="Z184" s="176">
        <v>2.2499999999999999E-2</v>
      </c>
      <c r="AA184" s="177">
        <f>Z184*K184</f>
        <v>0.63393750000000004</v>
      </c>
      <c r="AR184" s="20" t="s">
        <v>208</v>
      </c>
      <c r="AT184" s="20" t="s">
        <v>204</v>
      </c>
      <c r="AU184" s="20" t="s">
        <v>123</v>
      </c>
      <c r="AY184" s="20" t="s">
        <v>203</v>
      </c>
      <c r="BE184" s="112">
        <f>IF(U184="základní",N184,0)</f>
        <v>0</v>
      </c>
      <c r="BF184" s="112">
        <f>IF(U184="snížená",N184,0)</f>
        <v>0</v>
      </c>
      <c r="BG184" s="112">
        <f>IF(U184="zákl. přenesená",N184,0)</f>
        <v>0</v>
      </c>
      <c r="BH184" s="112">
        <f>IF(U184="sníž. přenesená",N184,0)</f>
        <v>0</v>
      </c>
      <c r="BI184" s="112">
        <f>IF(U184="nulová",N184,0)</f>
        <v>0</v>
      </c>
      <c r="BJ184" s="20" t="s">
        <v>26</v>
      </c>
      <c r="BK184" s="112">
        <f>ROUND(L184*K184,2)</f>
        <v>0</v>
      </c>
      <c r="BL184" s="20" t="s">
        <v>208</v>
      </c>
      <c r="BM184" s="20" t="s">
        <v>285</v>
      </c>
    </row>
    <row r="185" spans="2:65" s="11" customFormat="1" ht="22.5" customHeight="1">
      <c r="B185" s="186"/>
      <c r="C185" s="187"/>
      <c r="D185" s="187"/>
      <c r="E185" s="188" t="s">
        <v>35</v>
      </c>
      <c r="F185" s="286" t="s">
        <v>214</v>
      </c>
      <c r="G185" s="287"/>
      <c r="H185" s="287"/>
      <c r="I185" s="287"/>
      <c r="J185" s="187"/>
      <c r="K185" s="189" t="s">
        <v>35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210</v>
      </c>
      <c r="AU185" s="193" t="s">
        <v>123</v>
      </c>
      <c r="AV185" s="11" t="s">
        <v>26</v>
      </c>
      <c r="AW185" s="11" t="s">
        <v>42</v>
      </c>
      <c r="AX185" s="11" t="s">
        <v>86</v>
      </c>
      <c r="AY185" s="193" t="s">
        <v>203</v>
      </c>
    </row>
    <row r="186" spans="2:65" s="10" customFormat="1" ht="22.5" customHeight="1">
      <c r="B186" s="178"/>
      <c r="C186" s="179"/>
      <c r="D186" s="179"/>
      <c r="E186" s="180" t="s">
        <v>155</v>
      </c>
      <c r="F186" s="288" t="s">
        <v>286</v>
      </c>
      <c r="G186" s="289"/>
      <c r="H186" s="289"/>
      <c r="I186" s="289"/>
      <c r="J186" s="179"/>
      <c r="K186" s="181">
        <v>27.06</v>
      </c>
      <c r="L186" s="179"/>
      <c r="M186" s="179"/>
      <c r="N186" s="179"/>
      <c r="O186" s="179"/>
      <c r="P186" s="179"/>
      <c r="Q186" s="179"/>
      <c r="R186" s="182"/>
      <c r="T186" s="183"/>
      <c r="U186" s="179"/>
      <c r="V186" s="179"/>
      <c r="W186" s="179"/>
      <c r="X186" s="179"/>
      <c r="Y186" s="179"/>
      <c r="Z186" s="179"/>
      <c r="AA186" s="184"/>
      <c r="AT186" s="185" t="s">
        <v>210</v>
      </c>
      <c r="AU186" s="185" t="s">
        <v>123</v>
      </c>
      <c r="AV186" s="10" t="s">
        <v>123</v>
      </c>
      <c r="AW186" s="10" t="s">
        <v>42</v>
      </c>
      <c r="AX186" s="10" t="s">
        <v>86</v>
      </c>
      <c r="AY186" s="185" t="s">
        <v>203</v>
      </c>
    </row>
    <row r="187" spans="2:65" s="10" customFormat="1" ht="22.5" customHeight="1">
      <c r="B187" s="178"/>
      <c r="C187" s="179"/>
      <c r="D187" s="179"/>
      <c r="E187" s="180" t="s">
        <v>35</v>
      </c>
      <c r="F187" s="288" t="s">
        <v>287</v>
      </c>
      <c r="G187" s="289"/>
      <c r="H187" s="289"/>
      <c r="I187" s="289"/>
      <c r="J187" s="179"/>
      <c r="K187" s="181">
        <v>1.115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210</v>
      </c>
      <c r="AU187" s="185" t="s">
        <v>123</v>
      </c>
      <c r="AV187" s="10" t="s">
        <v>123</v>
      </c>
      <c r="AW187" s="10" t="s">
        <v>42</v>
      </c>
      <c r="AX187" s="10" t="s">
        <v>86</v>
      </c>
      <c r="AY187" s="185" t="s">
        <v>203</v>
      </c>
    </row>
    <row r="188" spans="2:65" s="12" customFormat="1" ht="22.5" customHeight="1">
      <c r="B188" s="194"/>
      <c r="C188" s="195"/>
      <c r="D188" s="195"/>
      <c r="E188" s="196" t="s">
        <v>153</v>
      </c>
      <c r="F188" s="290" t="s">
        <v>227</v>
      </c>
      <c r="G188" s="291"/>
      <c r="H188" s="291"/>
      <c r="I188" s="291"/>
      <c r="J188" s="195"/>
      <c r="K188" s="197">
        <v>28.175000000000001</v>
      </c>
      <c r="L188" s="195"/>
      <c r="M188" s="195"/>
      <c r="N188" s="195"/>
      <c r="O188" s="195"/>
      <c r="P188" s="195"/>
      <c r="Q188" s="195"/>
      <c r="R188" s="198"/>
      <c r="T188" s="199"/>
      <c r="U188" s="195"/>
      <c r="V188" s="195"/>
      <c r="W188" s="195"/>
      <c r="X188" s="195"/>
      <c r="Y188" s="195"/>
      <c r="Z188" s="195"/>
      <c r="AA188" s="200"/>
      <c r="AT188" s="201" t="s">
        <v>210</v>
      </c>
      <c r="AU188" s="201" t="s">
        <v>123</v>
      </c>
      <c r="AV188" s="12" t="s">
        <v>208</v>
      </c>
      <c r="AW188" s="12" t="s">
        <v>42</v>
      </c>
      <c r="AX188" s="12" t="s">
        <v>26</v>
      </c>
      <c r="AY188" s="201" t="s">
        <v>203</v>
      </c>
    </row>
    <row r="189" spans="2:65" s="1" customFormat="1" ht="22.5" customHeight="1">
      <c r="B189" s="37"/>
      <c r="C189" s="171" t="s">
        <v>288</v>
      </c>
      <c r="D189" s="171" t="s">
        <v>204</v>
      </c>
      <c r="E189" s="172" t="s">
        <v>289</v>
      </c>
      <c r="F189" s="280" t="s">
        <v>290</v>
      </c>
      <c r="G189" s="280"/>
      <c r="H189" s="280"/>
      <c r="I189" s="280"/>
      <c r="J189" s="173" t="s">
        <v>219</v>
      </c>
      <c r="K189" s="174">
        <v>281.75</v>
      </c>
      <c r="L189" s="281">
        <v>0</v>
      </c>
      <c r="M189" s="282"/>
      <c r="N189" s="283">
        <f>ROUND(L189*K189,2)</f>
        <v>0</v>
      </c>
      <c r="O189" s="283"/>
      <c r="P189" s="283"/>
      <c r="Q189" s="283"/>
      <c r="R189" s="39"/>
      <c r="T189" s="175" t="s">
        <v>35</v>
      </c>
      <c r="U189" s="46" t="s">
        <v>51</v>
      </c>
      <c r="V189" s="38"/>
      <c r="W189" s="176">
        <f>V189*K189</f>
        <v>0</v>
      </c>
      <c r="X189" s="176">
        <v>2.52E-2</v>
      </c>
      <c r="Y189" s="176">
        <f>X189*K189</f>
        <v>7.1001000000000003</v>
      </c>
      <c r="Z189" s="176">
        <v>4.4999999999999997E-3</v>
      </c>
      <c r="AA189" s="177">
        <f>Z189*K189</f>
        <v>1.2678749999999999</v>
      </c>
      <c r="AR189" s="20" t="s">
        <v>208</v>
      </c>
      <c r="AT189" s="20" t="s">
        <v>204</v>
      </c>
      <c r="AU189" s="20" t="s">
        <v>123</v>
      </c>
      <c r="AY189" s="20" t="s">
        <v>203</v>
      </c>
      <c r="BE189" s="112">
        <f>IF(U189="základní",N189,0)</f>
        <v>0</v>
      </c>
      <c r="BF189" s="112">
        <f>IF(U189="snížená",N189,0)</f>
        <v>0</v>
      </c>
      <c r="BG189" s="112">
        <f>IF(U189="zákl. přenesená",N189,0)</f>
        <v>0</v>
      </c>
      <c r="BH189" s="112">
        <f>IF(U189="sníž. přenesená",N189,0)</f>
        <v>0</v>
      </c>
      <c r="BI189" s="112">
        <f>IF(U189="nulová",N189,0)</f>
        <v>0</v>
      </c>
      <c r="BJ189" s="20" t="s">
        <v>26</v>
      </c>
      <c r="BK189" s="112">
        <f>ROUND(L189*K189,2)</f>
        <v>0</v>
      </c>
      <c r="BL189" s="20" t="s">
        <v>208</v>
      </c>
      <c r="BM189" s="20" t="s">
        <v>291</v>
      </c>
    </row>
    <row r="190" spans="2:65" s="10" customFormat="1" ht="22.5" customHeight="1">
      <c r="B190" s="178"/>
      <c r="C190" s="179"/>
      <c r="D190" s="179"/>
      <c r="E190" s="180" t="s">
        <v>35</v>
      </c>
      <c r="F190" s="284" t="s">
        <v>292</v>
      </c>
      <c r="G190" s="285"/>
      <c r="H190" s="285"/>
      <c r="I190" s="285"/>
      <c r="J190" s="179"/>
      <c r="K190" s="181">
        <v>281.75</v>
      </c>
      <c r="L190" s="179"/>
      <c r="M190" s="179"/>
      <c r="N190" s="179"/>
      <c r="O190" s="179"/>
      <c r="P190" s="179"/>
      <c r="Q190" s="179"/>
      <c r="R190" s="182"/>
      <c r="T190" s="183"/>
      <c r="U190" s="179"/>
      <c r="V190" s="179"/>
      <c r="W190" s="179"/>
      <c r="X190" s="179"/>
      <c r="Y190" s="179"/>
      <c r="Z190" s="179"/>
      <c r="AA190" s="184"/>
      <c r="AT190" s="185" t="s">
        <v>210</v>
      </c>
      <c r="AU190" s="185" t="s">
        <v>123</v>
      </c>
      <c r="AV190" s="10" t="s">
        <v>123</v>
      </c>
      <c r="AW190" s="10" t="s">
        <v>42</v>
      </c>
      <c r="AX190" s="10" t="s">
        <v>26</v>
      </c>
      <c r="AY190" s="185" t="s">
        <v>203</v>
      </c>
    </row>
    <row r="191" spans="2:65" s="1" customFormat="1" ht="44.25" customHeight="1">
      <c r="B191" s="37"/>
      <c r="C191" s="171" t="s">
        <v>293</v>
      </c>
      <c r="D191" s="171" t="s">
        <v>204</v>
      </c>
      <c r="E191" s="172" t="s">
        <v>294</v>
      </c>
      <c r="F191" s="280" t="s">
        <v>295</v>
      </c>
      <c r="G191" s="280"/>
      <c r="H191" s="280"/>
      <c r="I191" s="280"/>
      <c r="J191" s="173" t="s">
        <v>219</v>
      </c>
      <c r="K191" s="174">
        <v>28.175000000000001</v>
      </c>
      <c r="L191" s="281">
        <v>0</v>
      </c>
      <c r="M191" s="282"/>
      <c r="N191" s="283">
        <f>ROUND(L191*K191,2)</f>
        <v>0</v>
      </c>
      <c r="O191" s="283"/>
      <c r="P191" s="283"/>
      <c r="Q191" s="283"/>
      <c r="R191" s="39"/>
      <c r="T191" s="175" t="s">
        <v>35</v>
      </c>
      <c r="U191" s="46" t="s">
        <v>51</v>
      </c>
      <c r="V191" s="38"/>
      <c r="W191" s="176">
        <f>V191*K191</f>
        <v>0</v>
      </c>
      <c r="X191" s="176">
        <v>5.3800000000000002E-3</v>
      </c>
      <c r="Y191" s="176">
        <f>X191*K191</f>
        <v>0.15158150000000001</v>
      </c>
      <c r="Z191" s="176">
        <v>0</v>
      </c>
      <c r="AA191" s="177">
        <f>Z191*K191</f>
        <v>0</v>
      </c>
      <c r="AR191" s="20" t="s">
        <v>208</v>
      </c>
      <c r="AT191" s="20" t="s">
        <v>204</v>
      </c>
      <c r="AU191" s="20" t="s">
        <v>123</v>
      </c>
      <c r="AY191" s="20" t="s">
        <v>203</v>
      </c>
      <c r="BE191" s="112">
        <f>IF(U191="základní",N191,0)</f>
        <v>0</v>
      </c>
      <c r="BF191" s="112">
        <f>IF(U191="snížená",N191,0)</f>
        <v>0</v>
      </c>
      <c r="BG191" s="112">
        <f>IF(U191="zákl. přenesená",N191,0)</f>
        <v>0</v>
      </c>
      <c r="BH191" s="112">
        <f>IF(U191="sníž. přenesená",N191,0)</f>
        <v>0</v>
      </c>
      <c r="BI191" s="112">
        <f>IF(U191="nulová",N191,0)</f>
        <v>0</v>
      </c>
      <c r="BJ191" s="20" t="s">
        <v>26</v>
      </c>
      <c r="BK191" s="112">
        <f>ROUND(L191*K191,2)</f>
        <v>0</v>
      </c>
      <c r="BL191" s="20" t="s">
        <v>208</v>
      </c>
      <c r="BM191" s="20" t="s">
        <v>296</v>
      </c>
    </row>
    <row r="192" spans="2:65" s="10" customFormat="1" ht="22.5" customHeight="1">
      <c r="B192" s="178"/>
      <c r="C192" s="179"/>
      <c r="D192" s="179"/>
      <c r="E192" s="180" t="s">
        <v>35</v>
      </c>
      <c r="F192" s="284" t="s">
        <v>153</v>
      </c>
      <c r="G192" s="285"/>
      <c r="H192" s="285"/>
      <c r="I192" s="285"/>
      <c r="J192" s="179"/>
      <c r="K192" s="181">
        <v>28.175000000000001</v>
      </c>
      <c r="L192" s="179"/>
      <c r="M192" s="179"/>
      <c r="N192" s="179"/>
      <c r="O192" s="179"/>
      <c r="P192" s="179"/>
      <c r="Q192" s="179"/>
      <c r="R192" s="182"/>
      <c r="T192" s="183"/>
      <c r="U192" s="179"/>
      <c r="V192" s="179"/>
      <c r="W192" s="179"/>
      <c r="X192" s="179"/>
      <c r="Y192" s="179"/>
      <c r="Z192" s="179"/>
      <c r="AA192" s="184"/>
      <c r="AT192" s="185" t="s">
        <v>210</v>
      </c>
      <c r="AU192" s="185" t="s">
        <v>123</v>
      </c>
      <c r="AV192" s="10" t="s">
        <v>123</v>
      </c>
      <c r="AW192" s="10" t="s">
        <v>42</v>
      </c>
      <c r="AX192" s="10" t="s">
        <v>26</v>
      </c>
      <c r="AY192" s="185" t="s">
        <v>203</v>
      </c>
    </row>
    <row r="193" spans="2:65" s="1" customFormat="1" ht="31.5" customHeight="1">
      <c r="B193" s="37"/>
      <c r="C193" s="171" t="s">
        <v>297</v>
      </c>
      <c r="D193" s="171" t="s">
        <v>204</v>
      </c>
      <c r="E193" s="172" t="s">
        <v>298</v>
      </c>
      <c r="F193" s="280" t="s">
        <v>299</v>
      </c>
      <c r="G193" s="280"/>
      <c r="H193" s="280"/>
      <c r="I193" s="280"/>
      <c r="J193" s="173" t="s">
        <v>263</v>
      </c>
      <c r="K193" s="174">
        <v>123.97</v>
      </c>
      <c r="L193" s="281">
        <v>0</v>
      </c>
      <c r="M193" s="282"/>
      <c r="N193" s="283">
        <f>ROUND(L193*K193,2)</f>
        <v>0</v>
      </c>
      <c r="O193" s="283"/>
      <c r="P193" s="283"/>
      <c r="Q193" s="283"/>
      <c r="R193" s="39"/>
      <c r="T193" s="175" t="s">
        <v>35</v>
      </c>
      <c r="U193" s="46" t="s">
        <v>51</v>
      </c>
      <c r="V193" s="38"/>
      <c r="W193" s="176">
        <f>V193*K193</f>
        <v>0</v>
      </c>
      <c r="X193" s="176">
        <v>2.5000000000000001E-4</v>
      </c>
      <c r="Y193" s="176">
        <f>X193*K193</f>
        <v>3.0992499999999999E-2</v>
      </c>
      <c r="Z193" s="176">
        <v>0</v>
      </c>
      <c r="AA193" s="177">
        <f>Z193*K193</f>
        <v>0</v>
      </c>
      <c r="AR193" s="20" t="s">
        <v>208</v>
      </c>
      <c r="AT193" s="20" t="s">
        <v>204</v>
      </c>
      <c r="AU193" s="20" t="s">
        <v>123</v>
      </c>
      <c r="AY193" s="20" t="s">
        <v>203</v>
      </c>
      <c r="BE193" s="112">
        <f>IF(U193="základní",N193,0)</f>
        <v>0</v>
      </c>
      <c r="BF193" s="112">
        <f>IF(U193="snížená",N193,0)</f>
        <v>0</v>
      </c>
      <c r="BG193" s="112">
        <f>IF(U193="zákl. přenesená",N193,0)</f>
        <v>0</v>
      </c>
      <c r="BH193" s="112">
        <f>IF(U193="sníž. přenesená",N193,0)</f>
        <v>0</v>
      </c>
      <c r="BI193" s="112">
        <f>IF(U193="nulová",N193,0)</f>
        <v>0</v>
      </c>
      <c r="BJ193" s="20" t="s">
        <v>26</v>
      </c>
      <c r="BK193" s="112">
        <f>ROUND(L193*K193,2)</f>
        <v>0</v>
      </c>
      <c r="BL193" s="20" t="s">
        <v>208</v>
      </c>
      <c r="BM193" s="20" t="s">
        <v>300</v>
      </c>
    </row>
    <row r="194" spans="2:65" s="10" customFormat="1" ht="22.5" customHeight="1">
      <c r="B194" s="178"/>
      <c r="C194" s="179"/>
      <c r="D194" s="179"/>
      <c r="E194" s="180" t="s">
        <v>35</v>
      </c>
      <c r="F194" s="284" t="s">
        <v>301</v>
      </c>
      <c r="G194" s="285"/>
      <c r="H194" s="285"/>
      <c r="I194" s="285"/>
      <c r="J194" s="179"/>
      <c r="K194" s="181">
        <v>123.97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210</v>
      </c>
      <c r="AU194" s="185" t="s">
        <v>123</v>
      </c>
      <c r="AV194" s="10" t="s">
        <v>123</v>
      </c>
      <c r="AW194" s="10" t="s">
        <v>42</v>
      </c>
      <c r="AX194" s="10" t="s">
        <v>26</v>
      </c>
      <c r="AY194" s="185" t="s">
        <v>203</v>
      </c>
    </row>
    <row r="195" spans="2:65" s="9" customFormat="1" ht="29.85" customHeight="1">
      <c r="B195" s="160"/>
      <c r="C195" s="161"/>
      <c r="D195" s="170" t="s">
        <v>168</v>
      </c>
      <c r="E195" s="170"/>
      <c r="F195" s="170"/>
      <c r="G195" s="170"/>
      <c r="H195" s="170"/>
      <c r="I195" s="170"/>
      <c r="J195" s="170"/>
      <c r="K195" s="170"/>
      <c r="L195" s="170"/>
      <c r="M195" s="170"/>
      <c r="N195" s="299">
        <f>BK195</f>
        <v>0</v>
      </c>
      <c r="O195" s="300"/>
      <c r="P195" s="300"/>
      <c r="Q195" s="300"/>
      <c r="R195" s="163"/>
      <c r="T195" s="164"/>
      <c r="U195" s="161"/>
      <c r="V195" s="161"/>
      <c r="W195" s="165">
        <f>SUM(W196:W209)</f>
        <v>0</v>
      </c>
      <c r="X195" s="161"/>
      <c r="Y195" s="165">
        <f>SUM(Y196:Y209)</f>
        <v>17.02837117</v>
      </c>
      <c r="Z195" s="161"/>
      <c r="AA195" s="166">
        <f>SUM(AA196:AA209)</f>
        <v>0</v>
      </c>
      <c r="AR195" s="167" t="s">
        <v>26</v>
      </c>
      <c r="AT195" s="168" t="s">
        <v>85</v>
      </c>
      <c r="AU195" s="168" t="s">
        <v>26</v>
      </c>
      <c r="AY195" s="167" t="s">
        <v>203</v>
      </c>
      <c r="BK195" s="169">
        <f>SUM(BK196:BK209)</f>
        <v>0</v>
      </c>
    </row>
    <row r="196" spans="2:65" s="1" customFormat="1" ht="44.25" customHeight="1">
      <c r="B196" s="37"/>
      <c r="C196" s="171" t="s">
        <v>302</v>
      </c>
      <c r="D196" s="171" t="s">
        <v>204</v>
      </c>
      <c r="E196" s="172" t="s">
        <v>303</v>
      </c>
      <c r="F196" s="280" t="s">
        <v>304</v>
      </c>
      <c r="G196" s="280"/>
      <c r="H196" s="280"/>
      <c r="I196" s="280"/>
      <c r="J196" s="173" t="s">
        <v>207</v>
      </c>
      <c r="K196" s="174">
        <v>23.143000000000001</v>
      </c>
      <c r="L196" s="281">
        <v>0</v>
      </c>
      <c r="M196" s="282"/>
      <c r="N196" s="283">
        <f>ROUND(L196*K196,2)</f>
        <v>0</v>
      </c>
      <c r="O196" s="283"/>
      <c r="P196" s="283"/>
      <c r="Q196" s="283"/>
      <c r="R196" s="39"/>
      <c r="T196" s="175" t="s">
        <v>35</v>
      </c>
      <c r="U196" s="46" t="s">
        <v>51</v>
      </c>
      <c r="V196" s="38"/>
      <c r="W196" s="176">
        <f>V196*K196</f>
        <v>0</v>
      </c>
      <c r="X196" s="176">
        <v>0.20219000000000001</v>
      </c>
      <c r="Y196" s="176">
        <f>X196*K196</f>
        <v>4.6792831700000006</v>
      </c>
      <c r="Z196" s="176">
        <v>0</v>
      </c>
      <c r="AA196" s="177">
        <f>Z196*K196</f>
        <v>0</v>
      </c>
      <c r="AR196" s="20" t="s">
        <v>208</v>
      </c>
      <c r="AT196" s="20" t="s">
        <v>204</v>
      </c>
      <c r="AU196" s="20" t="s">
        <v>123</v>
      </c>
      <c r="AY196" s="20" t="s">
        <v>203</v>
      </c>
      <c r="BE196" s="112">
        <f>IF(U196="základní",N196,0)</f>
        <v>0</v>
      </c>
      <c r="BF196" s="112">
        <f>IF(U196="snížená",N196,0)</f>
        <v>0</v>
      </c>
      <c r="BG196" s="112">
        <f>IF(U196="zákl. přenesená",N196,0)</f>
        <v>0</v>
      </c>
      <c r="BH196" s="112">
        <f>IF(U196="sníž. přenesená",N196,0)</f>
        <v>0</v>
      </c>
      <c r="BI196" s="112">
        <f>IF(U196="nulová",N196,0)</f>
        <v>0</v>
      </c>
      <c r="BJ196" s="20" t="s">
        <v>26</v>
      </c>
      <c r="BK196" s="112">
        <f>ROUND(L196*K196,2)</f>
        <v>0</v>
      </c>
      <c r="BL196" s="20" t="s">
        <v>208</v>
      </c>
      <c r="BM196" s="20" t="s">
        <v>305</v>
      </c>
    </row>
    <row r="197" spans="2:65" s="11" customFormat="1" ht="22.5" customHeight="1">
      <c r="B197" s="186"/>
      <c r="C197" s="187"/>
      <c r="D197" s="187"/>
      <c r="E197" s="188" t="s">
        <v>35</v>
      </c>
      <c r="F197" s="286" t="s">
        <v>214</v>
      </c>
      <c r="G197" s="287"/>
      <c r="H197" s="287"/>
      <c r="I197" s="287"/>
      <c r="J197" s="187"/>
      <c r="K197" s="189" t="s">
        <v>35</v>
      </c>
      <c r="L197" s="187"/>
      <c r="M197" s="187"/>
      <c r="N197" s="187"/>
      <c r="O197" s="187"/>
      <c r="P197" s="187"/>
      <c r="Q197" s="187"/>
      <c r="R197" s="190"/>
      <c r="T197" s="191"/>
      <c r="U197" s="187"/>
      <c r="V197" s="187"/>
      <c r="W197" s="187"/>
      <c r="X197" s="187"/>
      <c r="Y197" s="187"/>
      <c r="Z197" s="187"/>
      <c r="AA197" s="192"/>
      <c r="AT197" s="193" t="s">
        <v>210</v>
      </c>
      <c r="AU197" s="193" t="s">
        <v>123</v>
      </c>
      <c r="AV197" s="11" t="s">
        <v>26</v>
      </c>
      <c r="AW197" s="11" t="s">
        <v>42</v>
      </c>
      <c r="AX197" s="11" t="s">
        <v>86</v>
      </c>
      <c r="AY197" s="193" t="s">
        <v>203</v>
      </c>
    </row>
    <row r="198" spans="2:65" s="10" customFormat="1" ht="22.5" customHeight="1">
      <c r="B198" s="178"/>
      <c r="C198" s="179"/>
      <c r="D198" s="179"/>
      <c r="E198" s="180" t="s">
        <v>137</v>
      </c>
      <c r="F198" s="288" t="s">
        <v>232</v>
      </c>
      <c r="G198" s="289"/>
      <c r="H198" s="289"/>
      <c r="I198" s="289"/>
      <c r="J198" s="179"/>
      <c r="K198" s="181">
        <v>23.143000000000001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210</v>
      </c>
      <c r="AU198" s="185" t="s">
        <v>123</v>
      </c>
      <c r="AV198" s="10" t="s">
        <v>123</v>
      </c>
      <c r="AW198" s="10" t="s">
        <v>42</v>
      </c>
      <c r="AX198" s="10" t="s">
        <v>26</v>
      </c>
      <c r="AY198" s="185" t="s">
        <v>203</v>
      </c>
    </row>
    <row r="199" spans="2:65" s="1" customFormat="1" ht="44.25" customHeight="1">
      <c r="B199" s="37"/>
      <c r="C199" s="171" t="s">
        <v>10</v>
      </c>
      <c r="D199" s="171" t="s">
        <v>204</v>
      </c>
      <c r="E199" s="172" t="s">
        <v>306</v>
      </c>
      <c r="F199" s="280" t="s">
        <v>307</v>
      </c>
      <c r="G199" s="280"/>
      <c r="H199" s="280"/>
      <c r="I199" s="280"/>
      <c r="J199" s="173" t="s">
        <v>207</v>
      </c>
      <c r="K199" s="174">
        <v>32.747999999999998</v>
      </c>
      <c r="L199" s="281">
        <v>0</v>
      </c>
      <c r="M199" s="282"/>
      <c r="N199" s="283">
        <f>ROUND(L199*K199,2)</f>
        <v>0</v>
      </c>
      <c r="O199" s="283"/>
      <c r="P199" s="283"/>
      <c r="Q199" s="283"/>
      <c r="R199" s="39"/>
      <c r="T199" s="175" t="s">
        <v>35</v>
      </c>
      <c r="U199" s="46" t="s">
        <v>51</v>
      </c>
      <c r="V199" s="38"/>
      <c r="W199" s="176">
        <f>V199*K199</f>
        <v>0</v>
      </c>
      <c r="X199" s="176">
        <v>0.15540000000000001</v>
      </c>
      <c r="Y199" s="176">
        <f>X199*K199</f>
        <v>5.0890392000000002</v>
      </c>
      <c r="Z199" s="176">
        <v>0</v>
      </c>
      <c r="AA199" s="177">
        <f>Z199*K199</f>
        <v>0</v>
      </c>
      <c r="AR199" s="20" t="s">
        <v>208</v>
      </c>
      <c r="AT199" s="20" t="s">
        <v>204</v>
      </c>
      <c r="AU199" s="20" t="s">
        <v>123</v>
      </c>
      <c r="AY199" s="20" t="s">
        <v>203</v>
      </c>
      <c r="BE199" s="112">
        <f>IF(U199="základní",N199,0)</f>
        <v>0</v>
      </c>
      <c r="BF199" s="112">
        <f>IF(U199="snížená",N199,0)</f>
        <v>0</v>
      </c>
      <c r="BG199" s="112">
        <f>IF(U199="zákl. přenesená",N199,0)</f>
        <v>0</v>
      </c>
      <c r="BH199" s="112">
        <f>IF(U199="sníž. přenesená",N199,0)</f>
        <v>0</v>
      </c>
      <c r="BI199" s="112">
        <f>IF(U199="nulová",N199,0)</f>
        <v>0</v>
      </c>
      <c r="BJ199" s="20" t="s">
        <v>26</v>
      </c>
      <c r="BK199" s="112">
        <f>ROUND(L199*K199,2)</f>
        <v>0</v>
      </c>
      <c r="BL199" s="20" t="s">
        <v>208</v>
      </c>
      <c r="BM199" s="20" t="s">
        <v>308</v>
      </c>
    </row>
    <row r="200" spans="2:65" s="11" customFormat="1" ht="22.5" customHeight="1">
      <c r="B200" s="186"/>
      <c r="C200" s="187"/>
      <c r="D200" s="187"/>
      <c r="E200" s="188" t="s">
        <v>35</v>
      </c>
      <c r="F200" s="286" t="s">
        <v>214</v>
      </c>
      <c r="G200" s="287"/>
      <c r="H200" s="287"/>
      <c r="I200" s="287"/>
      <c r="J200" s="187"/>
      <c r="K200" s="189" t="s">
        <v>35</v>
      </c>
      <c r="L200" s="187"/>
      <c r="M200" s="187"/>
      <c r="N200" s="187"/>
      <c r="O200" s="187"/>
      <c r="P200" s="187"/>
      <c r="Q200" s="187"/>
      <c r="R200" s="190"/>
      <c r="T200" s="191"/>
      <c r="U200" s="187"/>
      <c r="V200" s="187"/>
      <c r="W200" s="187"/>
      <c r="X200" s="187"/>
      <c r="Y200" s="187"/>
      <c r="Z200" s="187"/>
      <c r="AA200" s="192"/>
      <c r="AT200" s="193" t="s">
        <v>210</v>
      </c>
      <c r="AU200" s="193" t="s">
        <v>123</v>
      </c>
      <c r="AV200" s="11" t="s">
        <v>26</v>
      </c>
      <c r="AW200" s="11" t="s">
        <v>42</v>
      </c>
      <c r="AX200" s="11" t="s">
        <v>86</v>
      </c>
      <c r="AY200" s="193" t="s">
        <v>203</v>
      </c>
    </row>
    <row r="201" spans="2:65" s="10" customFormat="1" ht="22.5" customHeight="1">
      <c r="B201" s="178"/>
      <c r="C201" s="179"/>
      <c r="D201" s="179"/>
      <c r="E201" s="180" t="s">
        <v>135</v>
      </c>
      <c r="F201" s="288" t="s">
        <v>309</v>
      </c>
      <c r="G201" s="289"/>
      <c r="H201" s="289"/>
      <c r="I201" s="289"/>
      <c r="J201" s="179"/>
      <c r="K201" s="181">
        <v>32.747999999999998</v>
      </c>
      <c r="L201" s="179"/>
      <c r="M201" s="179"/>
      <c r="N201" s="179"/>
      <c r="O201" s="179"/>
      <c r="P201" s="179"/>
      <c r="Q201" s="179"/>
      <c r="R201" s="182"/>
      <c r="T201" s="183"/>
      <c r="U201" s="179"/>
      <c r="V201" s="179"/>
      <c r="W201" s="179"/>
      <c r="X201" s="179"/>
      <c r="Y201" s="179"/>
      <c r="Z201" s="179"/>
      <c r="AA201" s="184"/>
      <c r="AT201" s="185" t="s">
        <v>210</v>
      </c>
      <c r="AU201" s="185" t="s">
        <v>123</v>
      </c>
      <c r="AV201" s="10" t="s">
        <v>123</v>
      </c>
      <c r="AW201" s="10" t="s">
        <v>42</v>
      </c>
      <c r="AX201" s="10" t="s">
        <v>26</v>
      </c>
      <c r="AY201" s="185" t="s">
        <v>203</v>
      </c>
    </row>
    <row r="202" spans="2:65" s="1" customFormat="1" ht="22.5" customHeight="1">
      <c r="B202" s="37"/>
      <c r="C202" s="202" t="s">
        <v>310</v>
      </c>
      <c r="D202" s="202" t="s">
        <v>267</v>
      </c>
      <c r="E202" s="203" t="s">
        <v>311</v>
      </c>
      <c r="F202" s="292" t="s">
        <v>312</v>
      </c>
      <c r="G202" s="292"/>
      <c r="H202" s="292"/>
      <c r="I202" s="292"/>
      <c r="J202" s="204" t="s">
        <v>263</v>
      </c>
      <c r="K202" s="205">
        <v>57.009</v>
      </c>
      <c r="L202" s="293">
        <v>0</v>
      </c>
      <c r="M202" s="294"/>
      <c r="N202" s="295">
        <f>ROUND(L202*K202,2)</f>
        <v>0</v>
      </c>
      <c r="O202" s="283"/>
      <c r="P202" s="283"/>
      <c r="Q202" s="283"/>
      <c r="R202" s="39"/>
      <c r="T202" s="175" t="s">
        <v>35</v>
      </c>
      <c r="U202" s="46" t="s">
        <v>51</v>
      </c>
      <c r="V202" s="38"/>
      <c r="W202" s="176">
        <f>V202*K202</f>
        <v>0</v>
      </c>
      <c r="X202" s="176">
        <v>8.5000000000000006E-2</v>
      </c>
      <c r="Y202" s="176">
        <f>X202*K202</f>
        <v>4.8457650000000001</v>
      </c>
      <c r="Z202" s="176">
        <v>0</v>
      </c>
      <c r="AA202" s="177">
        <f>Z202*K202</f>
        <v>0</v>
      </c>
      <c r="AR202" s="20" t="s">
        <v>244</v>
      </c>
      <c r="AT202" s="20" t="s">
        <v>267</v>
      </c>
      <c r="AU202" s="20" t="s">
        <v>123</v>
      </c>
      <c r="AY202" s="20" t="s">
        <v>203</v>
      </c>
      <c r="BE202" s="112">
        <f>IF(U202="základní",N202,0)</f>
        <v>0</v>
      </c>
      <c r="BF202" s="112">
        <f>IF(U202="snížená",N202,0)</f>
        <v>0</v>
      </c>
      <c r="BG202" s="112">
        <f>IF(U202="zákl. přenesená",N202,0)</f>
        <v>0</v>
      </c>
      <c r="BH202" s="112">
        <f>IF(U202="sníž. přenesená",N202,0)</f>
        <v>0</v>
      </c>
      <c r="BI202" s="112">
        <f>IF(U202="nulová",N202,0)</f>
        <v>0</v>
      </c>
      <c r="BJ202" s="20" t="s">
        <v>26</v>
      </c>
      <c r="BK202" s="112">
        <f>ROUND(L202*K202,2)</f>
        <v>0</v>
      </c>
      <c r="BL202" s="20" t="s">
        <v>208</v>
      </c>
      <c r="BM202" s="20" t="s">
        <v>313</v>
      </c>
    </row>
    <row r="203" spans="2:65" s="10" customFormat="1" ht="22.5" customHeight="1">
      <c r="B203" s="178"/>
      <c r="C203" s="179"/>
      <c r="D203" s="179"/>
      <c r="E203" s="180" t="s">
        <v>35</v>
      </c>
      <c r="F203" s="284" t="s">
        <v>314</v>
      </c>
      <c r="G203" s="285"/>
      <c r="H203" s="285"/>
      <c r="I203" s="285"/>
      <c r="J203" s="179"/>
      <c r="K203" s="181">
        <v>33.402999999999999</v>
      </c>
      <c r="L203" s="179"/>
      <c r="M203" s="179"/>
      <c r="N203" s="179"/>
      <c r="O203" s="179"/>
      <c r="P203" s="179"/>
      <c r="Q203" s="179"/>
      <c r="R203" s="182"/>
      <c r="T203" s="183"/>
      <c r="U203" s="179"/>
      <c r="V203" s="179"/>
      <c r="W203" s="179"/>
      <c r="X203" s="179"/>
      <c r="Y203" s="179"/>
      <c r="Z203" s="179"/>
      <c r="AA203" s="184"/>
      <c r="AT203" s="185" t="s">
        <v>210</v>
      </c>
      <c r="AU203" s="185" t="s">
        <v>123</v>
      </c>
      <c r="AV203" s="10" t="s">
        <v>123</v>
      </c>
      <c r="AW203" s="10" t="s">
        <v>42</v>
      </c>
      <c r="AX203" s="10" t="s">
        <v>86</v>
      </c>
      <c r="AY203" s="185" t="s">
        <v>203</v>
      </c>
    </row>
    <row r="204" spans="2:65" s="10" customFormat="1" ht="22.5" customHeight="1">
      <c r="B204" s="178"/>
      <c r="C204" s="179"/>
      <c r="D204" s="179"/>
      <c r="E204" s="180" t="s">
        <v>35</v>
      </c>
      <c r="F204" s="288" t="s">
        <v>315</v>
      </c>
      <c r="G204" s="289"/>
      <c r="H204" s="289"/>
      <c r="I204" s="289"/>
      <c r="J204" s="179"/>
      <c r="K204" s="181">
        <v>23.606000000000002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210</v>
      </c>
      <c r="AU204" s="185" t="s">
        <v>123</v>
      </c>
      <c r="AV204" s="10" t="s">
        <v>123</v>
      </c>
      <c r="AW204" s="10" t="s">
        <v>42</v>
      </c>
      <c r="AX204" s="10" t="s">
        <v>86</v>
      </c>
      <c r="AY204" s="185" t="s">
        <v>203</v>
      </c>
    </row>
    <row r="205" spans="2:65" s="12" customFormat="1" ht="22.5" customHeight="1">
      <c r="B205" s="194"/>
      <c r="C205" s="195"/>
      <c r="D205" s="195"/>
      <c r="E205" s="196" t="s">
        <v>35</v>
      </c>
      <c r="F205" s="290" t="s">
        <v>227</v>
      </c>
      <c r="G205" s="291"/>
      <c r="H205" s="291"/>
      <c r="I205" s="291"/>
      <c r="J205" s="195"/>
      <c r="K205" s="197">
        <v>57.009</v>
      </c>
      <c r="L205" s="195"/>
      <c r="M205" s="195"/>
      <c r="N205" s="195"/>
      <c r="O205" s="195"/>
      <c r="P205" s="195"/>
      <c r="Q205" s="195"/>
      <c r="R205" s="198"/>
      <c r="T205" s="199"/>
      <c r="U205" s="195"/>
      <c r="V205" s="195"/>
      <c r="W205" s="195"/>
      <c r="X205" s="195"/>
      <c r="Y205" s="195"/>
      <c r="Z205" s="195"/>
      <c r="AA205" s="200"/>
      <c r="AT205" s="201" t="s">
        <v>210</v>
      </c>
      <c r="AU205" s="201" t="s">
        <v>123</v>
      </c>
      <c r="AV205" s="12" t="s">
        <v>208</v>
      </c>
      <c r="AW205" s="12" t="s">
        <v>42</v>
      </c>
      <c r="AX205" s="12" t="s">
        <v>26</v>
      </c>
      <c r="AY205" s="201" t="s">
        <v>203</v>
      </c>
    </row>
    <row r="206" spans="2:65" s="1" customFormat="1" ht="31.5" customHeight="1">
      <c r="B206" s="37"/>
      <c r="C206" s="171" t="s">
        <v>316</v>
      </c>
      <c r="D206" s="171" t="s">
        <v>204</v>
      </c>
      <c r="E206" s="172" t="s">
        <v>317</v>
      </c>
      <c r="F206" s="280" t="s">
        <v>318</v>
      </c>
      <c r="G206" s="280"/>
      <c r="H206" s="280"/>
      <c r="I206" s="280"/>
      <c r="J206" s="173" t="s">
        <v>319</v>
      </c>
      <c r="K206" s="174">
        <v>1.07</v>
      </c>
      <c r="L206" s="281">
        <v>0</v>
      </c>
      <c r="M206" s="282"/>
      <c r="N206" s="283">
        <f>ROUND(L206*K206,2)</f>
        <v>0</v>
      </c>
      <c r="O206" s="283"/>
      <c r="P206" s="283"/>
      <c r="Q206" s="283"/>
      <c r="R206" s="39"/>
      <c r="T206" s="175" t="s">
        <v>35</v>
      </c>
      <c r="U206" s="46" t="s">
        <v>51</v>
      </c>
      <c r="V206" s="38"/>
      <c r="W206" s="176">
        <f>V206*K206</f>
        <v>0</v>
      </c>
      <c r="X206" s="176">
        <v>2.2563399999999998</v>
      </c>
      <c r="Y206" s="176">
        <f>X206*K206</f>
        <v>2.4142837999999998</v>
      </c>
      <c r="Z206" s="176">
        <v>0</v>
      </c>
      <c r="AA206" s="177">
        <f>Z206*K206</f>
        <v>0</v>
      </c>
      <c r="AR206" s="20" t="s">
        <v>208</v>
      </c>
      <c r="AT206" s="20" t="s">
        <v>204</v>
      </c>
      <c r="AU206" s="20" t="s">
        <v>123</v>
      </c>
      <c r="AY206" s="20" t="s">
        <v>203</v>
      </c>
      <c r="BE206" s="112">
        <f>IF(U206="základní",N206,0)</f>
        <v>0</v>
      </c>
      <c r="BF206" s="112">
        <f>IF(U206="snížená",N206,0)</f>
        <v>0</v>
      </c>
      <c r="BG206" s="112">
        <f>IF(U206="zákl. přenesená",N206,0)</f>
        <v>0</v>
      </c>
      <c r="BH206" s="112">
        <f>IF(U206="sníž. přenesená",N206,0)</f>
        <v>0</v>
      </c>
      <c r="BI206" s="112">
        <f>IF(U206="nulová",N206,0)</f>
        <v>0</v>
      </c>
      <c r="BJ206" s="20" t="s">
        <v>26</v>
      </c>
      <c r="BK206" s="112">
        <f>ROUND(L206*K206,2)</f>
        <v>0</v>
      </c>
      <c r="BL206" s="20" t="s">
        <v>208</v>
      </c>
      <c r="BM206" s="20" t="s">
        <v>320</v>
      </c>
    </row>
    <row r="207" spans="2:65" s="10" customFormat="1" ht="22.5" customHeight="1">
      <c r="B207" s="178"/>
      <c r="C207" s="179"/>
      <c r="D207" s="179"/>
      <c r="E207" s="180" t="s">
        <v>35</v>
      </c>
      <c r="F207" s="284" t="s">
        <v>321</v>
      </c>
      <c r="G207" s="285"/>
      <c r="H207" s="285"/>
      <c r="I207" s="285"/>
      <c r="J207" s="179"/>
      <c r="K207" s="181">
        <v>0.49099999999999999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210</v>
      </c>
      <c r="AU207" s="185" t="s">
        <v>123</v>
      </c>
      <c r="AV207" s="10" t="s">
        <v>123</v>
      </c>
      <c r="AW207" s="10" t="s">
        <v>42</v>
      </c>
      <c r="AX207" s="10" t="s">
        <v>86</v>
      </c>
      <c r="AY207" s="185" t="s">
        <v>203</v>
      </c>
    </row>
    <row r="208" spans="2:65" s="10" customFormat="1" ht="22.5" customHeight="1">
      <c r="B208" s="178"/>
      <c r="C208" s="179"/>
      <c r="D208" s="179"/>
      <c r="E208" s="180" t="s">
        <v>35</v>
      </c>
      <c r="F208" s="288" t="s">
        <v>322</v>
      </c>
      <c r="G208" s="289"/>
      <c r="H208" s="289"/>
      <c r="I208" s="289"/>
      <c r="J208" s="179"/>
      <c r="K208" s="181">
        <v>0.57899999999999996</v>
      </c>
      <c r="L208" s="179"/>
      <c r="M208" s="179"/>
      <c r="N208" s="179"/>
      <c r="O208" s="179"/>
      <c r="P208" s="179"/>
      <c r="Q208" s="179"/>
      <c r="R208" s="182"/>
      <c r="T208" s="183"/>
      <c r="U208" s="179"/>
      <c r="V208" s="179"/>
      <c r="W208" s="179"/>
      <c r="X208" s="179"/>
      <c r="Y208" s="179"/>
      <c r="Z208" s="179"/>
      <c r="AA208" s="184"/>
      <c r="AT208" s="185" t="s">
        <v>210</v>
      </c>
      <c r="AU208" s="185" t="s">
        <v>123</v>
      </c>
      <c r="AV208" s="10" t="s">
        <v>123</v>
      </c>
      <c r="AW208" s="10" t="s">
        <v>42</v>
      </c>
      <c r="AX208" s="10" t="s">
        <v>86</v>
      </c>
      <c r="AY208" s="185" t="s">
        <v>203</v>
      </c>
    </row>
    <row r="209" spans="2:65" s="12" customFormat="1" ht="22.5" customHeight="1">
      <c r="B209" s="194"/>
      <c r="C209" s="195"/>
      <c r="D209" s="195"/>
      <c r="E209" s="196" t="s">
        <v>35</v>
      </c>
      <c r="F209" s="290" t="s">
        <v>227</v>
      </c>
      <c r="G209" s="291"/>
      <c r="H209" s="291"/>
      <c r="I209" s="291"/>
      <c r="J209" s="195"/>
      <c r="K209" s="197">
        <v>1.07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210</v>
      </c>
      <c r="AU209" s="201" t="s">
        <v>123</v>
      </c>
      <c r="AV209" s="12" t="s">
        <v>208</v>
      </c>
      <c r="AW209" s="12" t="s">
        <v>42</v>
      </c>
      <c r="AX209" s="12" t="s">
        <v>26</v>
      </c>
      <c r="AY209" s="201" t="s">
        <v>203</v>
      </c>
    </row>
    <row r="210" spans="2:65" s="9" customFormat="1" ht="29.85" customHeight="1">
      <c r="B210" s="160"/>
      <c r="C210" s="161"/>
      <c r="D210" s="170" t="s">
        <v>169</v>
      </c>
      <c r="E210" s="170"/>
      <c r="F210" s="170"/>
      <c r="G210" s="170"/>
      <c r="H210" s="170"/>
      <c r="I210" s="170"/>
      <c r="J210" s="170"/>
      <c r="K210" s="170"/>
      <c r="L210" s="170"/>
      <c r="M210" s="170"/>
      <c r="N210" s="299">
        <f>BK210</f>
        <v>0</v>
      </c>
      <c r="O210" s="300"/>
      <c r="P210" s="300"/>
      <c r="Q210" s="300"/>
      <c r="R210" s="163"/>
      <c r="T210" s="164"/>
      <c r="U210" s="161"/>
      <c r="V210" s="161"/>
      <c r="W210" s="165">
        <f>SUM(W211:W213)</f>
        <v>0</v>
      </c>
      <c r="X210" s="161"/>
      <c r="Y210" s="165">
        <f>SUM(Y211:Y213)</f>
        <v>5.036849999999999E-3</v>
      </c>
      <c r="Z210" s="161"/>
      <c r="AA210" s="166">
        <f>SUM(AA211:AA213)</f>
        <v>0</v>
      </c>
      <c r="AR210" s="167" t="s">
        <v>26</v>
      </c>
      <c r="AT210" s="168" t="s">
        <v>85</v>
      </c>
      <c r="AU210" s="168" t="s">
        <v>26</v>
      </c>
      <c r="AY210" s="167" t="s">
        <v>203</v>
      </c>
      <c r="BK210" s="169">
        <f>SUM(BK211:BK213)</f>
        <v>0</v>
      </c>
    </row>
    <row r="211" spans="2:65" s="1" customFormat="1" ht="44.25" customHeight="1">
      <c r="B211" s="37"/>
      <c r="C211" s="171" t="s">
        <v>265</v>
      </c>
      <c r="D211" s="171" t="s">
        <v>204</v>
      </c>
      <c r="E211" s="172" t="s">
        <v>323</v>
      </c>
      <c r="F211" s="280" t="s">
        <v>324</v>
      </c>
      <c r="G211" s="280"/>
      <c r="H211" s="280"/>
      <c r="I211" s="280"/>
      <c r="J211" s="173" t="s">
        <v>219</v>
      </c>
      <c r="K211" s="174">
        <v>38.744999999999997</v>
      </c>
      <c r="L211" s="281">
        <v>0</v>
      </c>
      <c r="M211" s="282"/>
      <c r="N211" s="283">
        <f>ROUND(L211*K211,2)</f>
        <v>0</v>
      </c>
      <c r="O211" s="283"/>
      <c r="P211" s="283"/>
      <c r="Q211" s="283"/>
      <c r="R211" s="39"/>
      <c r="T211" s="175" t="s">
        <v>35</v>
      </c>
      <c r="U211" s="46" t="s">
        <v>51</v>
      </c>
      <c r="V211" s="38"/>
      <c r="W211" s="176">
        <f>V211*K211</f>
        <v>0</v>
      </c>
      <c r="X211" s="176">
        <v>1.2999999999999999E-4</v>
      </c>
      <c r="Y211" s="176">
        <f>X211*K211</f>
        <v>5.036849999999999E-3</v>
      </c>
      <c r="Z211" s="176">
        <v>0</v>
      </c>
      <c r="AA211" s="177">
        <f>Z211*K211</f>
        <v>0</v>
      </c>
      <c r="AR211" s="20" t="s">
        <v>208</v>
      </c>
      <c r="AT211" s="20" t="s">
        <v>204</v>
      </c>
      <c r="AU211" s="20" t="s">
        <v>123</v>
      </c>
      <c r="AY211" s="20" t="s">
        <v>203</v>
      </c>
      <c r="BE211" s="112">
        <f>IF(U211="základní",N211,0)</f>
        <v>0</v>
      </c>
      <c r="BF211" s="112">
        <f>IF(U211="snížená",N211,0)</f>
        <v>0</v>
      </c>
      <c r="BG211" s="112">
        <f>IF(U211="zákl. přenesená",N211,0)</f>
        <v>0</v>
      </c>
      <c r="BH211" s="112">
        <f>IF(U211="sníž. přenesená",N211,0)</f>
        <v>0</v>
      </c>
      <c r="BI211" s="112">
        <f>IF(U211="nulová",N211,0)</f>
        <v>0</v>
      </c>
      <c r="BJ211" s="20" t="s">
        <v>26</v>
      </c>
      <c r="BK211" s="112">
        <f>ROUND(L211*K211,2)</f>
        <v>0</v>
      </c>
      <c r="BL211" s="20" t="s">
        <v>208</v>
      </c>
      <c r="BM211" s="20" t="s">
        <v>325</v>
      </c>
    </row>
    <row r="212" spans="2:65" s="11" customFormat="1" ht="22.5" customHeight="1">
      <c r="B212" s="186"/>
      <c r="C212" s="187"/>
      <c r="D212" s="187"/>
      <c r="E212" s="188" t="s">
        <v>35</v>
      </c>
      <c r="F212" s="286" t="s">
        <v>214</v>
      </c>
      <c r="G212" s="287"/>
      <c r="H212" s="287"/>
      <c r="I212" s="287"/>
      <c r="J212" s="187"/>
      <c r="K212" s="189" t="s">
        <v>35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210</v>
      </c>
      <c r="AU212" s="193" t="s">
        <v>123</v>
      </c>
      <c r="AV212" s="11" t="s">
        <v>26</v>
      </c>
      <c r="AW212" s="11" t="s">
        <v>42</v>
      </c>
      <c r="AX212" s="11" t="s">
        <v>86</v>
      </c>
      <c r="AY212" s="193" t="s">
        <v>203</v>
      </c>
    </row>
    <row r="213" spans="2:65" s="10" customFormat="1" ht="22.5" customHeight="1">
      <c r="B213" s="178"/>
      <c r="C213" s="179"/>
      <c r="D213" s="179"/>
      <c r="E213" s="180" t="s">
        <v>35</v>
      </c>
      <c r="F213" s="288" t="s">
        <v>326</v>
      </c>
      <c r="G213" s="289"/>
      <c r="H213" s="289"/>
      <c r="I213" s="289"/>
      <c r="J213" s="179"/>
      <c r="K213" s="181">
        <v>38.744999999999997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210</v>
      </c>
      <c r="AU213" s="185" t="s">
        <v>123</v>
      </c>
      <c r="AV213" s="10" t="s">
        <v>123</v>
      </c>
      <c r="AW213" s="10" t="s">
        <v>42</v>
      </c>
      <c r="AX213" s="10" t="s">
        <v>26</v>
      </c>
      <c r="AY213" s="185" t="s">
        <v>203</v>
      </c>
    </row>
    <row r="214" spans="2:65" s="9" customFormat="1" ht="29.85" customHeight="1">
      <c r="B214" s="160"/>
      <c r="C214" s="161"/>
      <c r="D214" s="170" t="s">
        <v>170</v>
      </c>
      <c r="E214" s="170"/>
      <c r="F214" s="170"/>
      <c r="G214" s="170"/>
      <c r="H214" s="170"/>
      <c r="I214" s="170"/>
      <c r="J214" s="170"/>
      <c r="K214" s="170"/>
      <c r="L214" s="170"/>
      <c r="M214" s="170"/>
      <c r="N214" s="299">
        <f>BK214</f>
        <v>0</v>
      </c>
      <c r="O214" s="300"/>
      <c r="P214" s="300"/>
      <c r="Q214" s="300"/>
      <c r="R214" s="163"/>
      <c r="T214" s="164"/>
      <c r="U214" s="161"/>
      <c r="V214" s="161"/>
      <c r="W214" s="165">
        <f>SUM(W215:W217)</f>
        <v>0</v>
      </c>
      <c r="X214" s="161"/>
      <c r="Y214" s="165">
        <f>SUM(Y215:Y217)</f>
        <v>0</v>
      </c>
      <c r="Z214" s="161"/>
      <c r="AA214" s="166">
        <f>SUM(AA215:AA217)</f>
        <v>0</v>
      </c>
      <c r="AR214" s="167" t="s">
        <v>26</v>
      </c>
      <c r="AT214" s="168" t="s">
        <v>85</v>
      </c>
      <c r="AU214" s="168" t="s">
        <v>26</v>
      </c>
      <c r="AY214" s="167" t="s">
        <v>203</v>
      </c>
      <c r="BK214" s="169">
        <f>SUM(BK215:BK217)</f>
        <v>0</v>
      </c>
    </row>
    <row r="215" spans="2:65" s="1" customFormat="1" ht="44.25" customHeight="1">
      <c r="B215" s="37"/>
      <c r="C215" s="171" t="s">
        <v>327</v>
      </c>
      <c r="D215" s="171" t="s">
        <v>204</v>
      </c>
      <c r="E215" s="172" t="s">
        <v>328</v>
      </c>
      <c r="F215" s="280" t="s">
        <v>329</v>
      </c>
      <c r="G215" s="280"/>
      <c r="H215" s="280"/>
      <c r="I215" s="280"/>
      <c r="J215" s="173" t="s">
        <v>219</v>
      </c>
      <c r="K215" s="174">
        <v>650</v>
      </c>
      <c r="L215" s="281">
        <v>0</v>
      </c>
      <c r="M215" s="282"/>
      <c r="N215" s="283">
        <f>ROUND(L215*K215,2)</f>
        <v>0</v>
      </c>
      <c r="O215" s="283"/>
      <c r="P215" s="283"/>
      <c r="Q215" s="283"/>
      <c r="R215" s="39"/>
      <c r="T215" s="175" t="s">
        <v>35</v>
      </c>
      <c r="U215" s="46" t="s">
        <v>51</v>
      </c>
      <c r="V215" s="38"/>
      <c r="W215" s="176">
        <f>V215*K215</f>
        <v>0</v>
      </c>
      <c r="X215" s="176">
        <v>0</v>
      </c>
      <c r="Y215" s="176">
        <f>X215*K215</f>
        <v>0</v>
      </c>
      <c r="Z215" s="176">
        <v>0</v>
      </c>
      <c r="AA215" s="177">
        <f>Z215*K215</f>
        <v>0</v>
      </c>
      <c r="AR215" s="20" t="s">
        <v>208</v>
      </c>
      <c r="AT215" s="20" t="s">
        <v>204</v>
      </c>
      <c r="AU215" s="20" t="s">
        <v>123</v>
      </c>
      <c r="AY215" s="20" t="s">
        <v>203</v>
      </c>
      <c r="BE215" s="112">
        <f>IF(U215="základní",N215,0)</f>
        <v>0</v>
      </c>
      <c r="BF215" s="112">
        <f>IF(U215="snížená",N215,0)</f>
        <v>0</v>
      </c>
      <c r="BG215" s="112">
        <f>IF(U215="zákl. přenesená",N215,0)</f>
        <v>0</v>
      </c>
      <c r="BH215" s="112">
        <f>IF(U215="sníž. přenesená",N215,0)</f>
        <v>0</v>
      </c>
      <c r="BI215" s="112">
        <f>IF(U215="nulová",N215,0)</f>
        <v>0</v>
      </c>
      <c r="BJ215" s="20" t="s">
        <v>26</v>
      </c>
      <c r="BK215" s="112">
        <f>ROUND(L215*K215,2)</f>
        <v>0</v>
      </c>
      <c r="BL215" s="20" t="s">
        <v>208</v>
      </c>
      <c r="BM215" s="20" t="s">
        <v>330</v>
      </c>
    </row>
    <row r="216" spans="2:65" s="11" customFormat="1" ht="22.5" customHeight="1">
      <c r="B216" s="186"/>
      <c r="C216" s="187"/>
      <c r="D216" s="187"/>
      <c r="E216" s="188" t="s">
        <v>35</v>
      </c>
      <c r="F216" s="286" t="s">
        <v>331</v>
      </c>
      <c r="G216" s="287"/>
      <c r="H216" s="287"/>
      <c r="I216" s="287"/>
      <c r="J216" s="187"/>
      <c r="K216" s="189" t="s">
        <v>35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210</v>
      </c>
      <c r="AU216" s="193" t="s">
        <v>123</v>
      </c>
      <c r="AV216" s="11" t="s">
        <v>26</v>
      </c>
      <c r="AW216" s="11" t="s">
        <v>42</v>
      </c>
      <c r="AX216" s="11" t="s">
        <v>86</v>
      </c>
      <c r="AY216" s="193" t="s">
        <v>203</v>
      </c>
    </row>
    <row r="217" spans="2:65" s="10" customFormat="1" ht="22.5" customHeight="1">
      <c r="B217" s="178"/>
      <c r="C217" s="179"/>
      <c r="D217" s="179"/>
      <c r="E217" s="180" t="s">
        <v>35</v>
      </c>
      <c r="F217" s="288" t="s">
        <v>332</v>
      </c>
      <c r="G217" s="289"/>
      <c r="H217" s="289"/>
      <c r="I217" s="289"/>
      <c r="J217" s="179"/>
      <c r="K217" s="181">
        <v>650</v>
      </c>
      <c r="L217" s="179"/>
      <c r="M217" s="179"/>
      <c r="N217" s="179"/>
      <c r="O217" s="179"/>
      <c r="P217" s="179"/>
      <c r="Q217" s="179"/>
      <c r="R217" s="182"/>
      <c r="T217" s="183"/>
      <c r="U217" s="179"/>
      <c r="V217" s="179"/>
      <c r="W217" s="179"/>
      <c r="X217" s="179"/>
      <c r="Y217" s="179"/>
      <c r="Z217" s="179"/>
      <c r="AA217" s="184"/>
      <c r="AT217" s="185" t="s">
        <v>210</v>
      </c>
      <c r="AU217" s="185" t="s">
        <v>123</v>
      </c>
      <c r="AV217" s="10" t="s">
        <v>123</v>
      </c>
      <c r="AW217" s="10" t="s">
        <v>42</v>
      </c>
      <c r="AX217" s="10" t="s">
        <v>26</v>
      </c>
      <c r="AY217" s="185" t="s">
        <v>203</v>
      </c>
    </row>
    <row r="218" spans="2:65" s="9" customFormat="1" ht="29.85" customHeight="1">
      <c r="B218" s="160"/>
      <c r="C218" s="161"/>
      <c r="D218" s="170" t="s">
        <v>171</v>
      </c>
      <c r="E218" s="170"/>
      <c r="F218" s="170"/>
      <c r="G218" s="170"/>
      <c r="H218" s="170"/>
      <c r="I218" s="170"/>
      <c r="J218" s="170"/>
      <c r="K218" s="170"/>
      <c r="L218" s="170"/>
      <c r="M218" s="170"/>
      <c r="N218" s="299">
        <f>BK218</f>
        <v>0</v>
      </c>
      <c r="O218" s="300"/>
      <c r="P218" s="300"/>
      <c r="Q218" s="300"/>
      <c r="R218" s="163"/>
      <c r="T218" s="164"/>
      <c r="U218" s="161"/>
      <c r="V218" s="161"/>
      <c r="W218" s="165">
        <f>SUM(W219:W284)</f>
        <v>0</v>
      </c>
      <c r="X218" s="161"/>
      <c r="Y218" s="165">
        <f>SUM(Y219:Y284)</f>
        <v>0</v>
      </c>
      <c r="Z218" s="161"/>
      <c r="AA218" s="166">
        <f>SUM(AA219:AA284)</f>
        <v>414.14696399999997</v>
      </c>
      <c r="AR218" s="167" t="s">
        <v>26</v>
      </c>
      <c r="AT218" s="168" t="s">
        <v>85</v>
      </c>
      <c r="AU218" s="168" t="s">
        <v>26</v>
      </c>
      <c r="AY218" s="167" t="s">
        <v>203</v>
      </c>
      <c r="BK218" s="169">
        <f>SUM(BK219:BK284)</f>
        <v>0</v>
      </c>
    </row>
    <row r="219" spans="2:65" s="1" customFormat="1" ht="31.5" customHeight="1">
      <c r="B219" s="37"/>
      <c r="C219" s="171" t="s">
        <v>333</v>
      </c>
      <c r="D219" s="171" t="s">
        <v>204</v>
      </c>
      <c r="E219" s="172" t="s">
        <v>334</v>
      </c>
      <c r="F219" s="280" t="s">
        <v>335</v>
      </c>
      <c r="G219" s="280"/>
      <c r="H219" s="280"/>
      <c r="I219" s="280"/>
      <c r="J219" s="173" t="s">
        <v>219</v>
      </c>
      <c r="K219" s="174">
        <v>33.716000000000001</v>
      </c>
      <c r="L219" s="281">
        <v>0</v>
      </c>
      <c r="M219" s="282"/>
      <c r="N219" s="283">
        <f>ROUND(L219*K219,2)</f>
        <v>0</v>
      </c>
      <c r="O219" s="283"/>
      <c r="P219" s="283"/>
      <c r="Q219" s="283"/>
      <c r="R219" s="39"/>
      <c r="T219" s="175" t="s">
        <v>35</v>
      </c>
      <c r="U219" s="46" t="s">
        <v>51</v>
      </c>
      <c r="V219" s="38"/>
      <c r="W219" s="176">
        <f>V219*K219</f>
        <v>0</v>
      </c>
      <c r="X219" s="176">
        <v>0</v>
      </c>
      <c r="Y219" s="176">
        <f>X219*K219</f>
        <v>0</v>
      </c>
      <c r="Z219" s="176">
        <v>0.13100000000000001</v>
      </c>
      <c r="AA219" s="177">
        <f>Z219*K219</f>
        <v>4.4167960000000006</v>
      </c>
      <c r="AR219" s="20" t="s">
        <v>208</v>
      </c>
      <c r="AT219" s="20" t="s">
        <v>204</v>
      </c>
      <c r="AU219" s="20" t="s">
        <v>123</v>
      </c>
      <c r="AY219" s="20" t="s">
        <v>203</v>
      </c>
      <c r="BE219" s="112">
        <f>IF(U219="základní",N219,0)</f>
        <v>0</v>
      </c>
      <c r="BF219" s="112">
        <f>IF(U219="snížená",N219,0)</f>
        <v>0</v>
      </c>
      <c r="BG219" s="112">
        <f>IF(U219="zákl. přenesená",N219,0)</f>
        <v>0</v>
      </c>
      <c r="BH219" s="112">
        <f>IF(U219="sníž. přenesená",N219,0)</f>
        <v>0</v>
      </c>
      <c r="BI219" s="112">
        <f>IF(U219="nulová",N219,0)</f>
        <v>0</v>
      </c>
      <c r="BJ219" s="20" t="s">
        <v>26</v>
      </c>
      <c r="BK219" s="112">
        <f>ROUND(L219*K219,2)</f>
        <v>0</v>
      </c>
      <c r="BL219" s="20" t="s">
        <v>208</v>
      </c>
      <c r="BM219" s="20" t="s">
        <v>336</v>
      </c>
    </row>
    <row r="220" spans="2:65" s="11" customFormat="1" ht="22.5" customHeight="1">
      <c r="B220" s="186"/>
      <c r="C220" s="187"/>
      <c r="D220" s="187"/>
      <c r="E220" s="188" t="s">
        <v>35</v>
      </c>
      <c r="F220" s="286" t="s">
        <v>214</v>
      </c>
      <c r="G220" s="287"/>
      <c r="H220" s="287"/>
      <c r="I220" s="287"/>
      <c r="J220" s="187"/>
      <c r="K220" s="189" t="s">
        <v>35</v>
      </c>
      <c r="L220" s="187"/>
      <c r="M220" s="187"/>
      <c r="N220" s="187"/>
      <c r="O220" s="187"/>
      <c r="P220" s="187"/>
      <c r="Q220" s="187"/>
      <c r="R220" s="190"/>
      <c r="T220" s="191"/>
      <c r="U220" s="187"/>
      <c r="V220" s="187"/>
      <c r="W220" s="187"/>
      <c r="X220" s="187"/>
      <c r="Y220" s="187"/>
      <c r="Z220" s="187"/>
      <c r="AA220" s="192"/>
      <c r="AT220" s="193" t="s">
        <v>210</v>
      </c>
      <c r="AU220" s="193" t="s">
        <v>123</v>
      </c>
      <c r="AV220" s="11" t="s">
        <v>26</v>
      </c>
      <c r="AW220" s="11" t="s">
        <v>42</v>
      </c>
      <c r="AX220" s="11" t="s">
        <v>86</v>
      </c>
      <c r="AY220" s="193" t="s">
        <v>203</v>
      </c>
    </row>
    <row r="221" spans="2:65" s="10" customFormat="1" ht="22.5" customHeight="1">
      <c r="B221" s="178"/>
      <c r="C221" s="179"/>
      <c r="D221" s="179"/>
      <c r="E221" s="180" t="s">
        <v>35</v>
      </c>
      <c r="F221" s="288" t="s">
        <v>337</v>
      </c>
      <c r="G221" s="289"/>
      <c r="H221" s="289"/>
      <c r="I221" s="289"/>
      <c r="J221" s="179"/>
      <c r="K221" s="181">
        <v>36.515999999999998</v>
      </c>
      <c r="L221" s="179"/>
      <c r="M221" s="179"/>
      <c r="N221" s="179"/>
      <c r="O221" s="179"/>
      <c r="P221" s="179"/>
      <c r="Q221" s="179"/>
      <c r="R221" s="182"/>
      <c r="T221" s="183"/>
      <c r="U221" s="179"/>
      <c r="V221" s="179"/>
      <c r="W221" s="179"/>
      <c r="X221" s="179"/>
      <c r="Y221" s="179"/>
      <c r="Z221" s="179"/>
      <c r="AA221" s="184"/>
      <c r="AT221" s="185" t="s">
        <v>210</v>
      </c>
      <c r="AU221" s="185" t="s">
        <v>123</v>
      </c>
      <c r="AV221" s="10" t="s">
        <v>123</v>
      </c>
      <c r="AW221" s="10" t="s">
        <v>42</v>
      </c>
      <c r="AX221" s="10" t="s">
        <v>86</v>
      </c>
      <c r="AY221" s="185" t="s">
        <v>203</v>
      </c>
    </row>
    <row r="222" spans="2:65" s="10" customFormat="1" ht="22.5" customHeight="1">
      <c r="B222" s="178"/>
      <c r="C222" s="179"/>
      <c r="D222" s="179"/>
      <c r="E222" s="180" t="s">
        <v>35</v>
      </c>
      <c r="F222" s="288" t="s">
        <v>338</v>
      </c>
      <c r="G222" s="289"/>
      <c r="H222" s="289"/>
      <c r="I222" s="289"/>
      <c r="J222" s="179"/>
      <c r="K222" s="181">
        <v>-2.8</v>
      </c>
      <c r="L222" s="179"/>
      <c r="M222" s="179"/>
      <c r="N222" s="179"/>
      <c r="O222" s="179"/>
      <c r="P222" s="179"/>
      <c r="Q222" s="179"/>
      <c r="R222" s="182"/>
      <c r="T222" s="183"/>
      <c r="U222" s="179"/>
      <c r="V222" s="179"/>
      <c r="W222" s="179"/>
      <c r="X222" s="179"/>
      <c r="Y222" s="179"/>
      <c r="Z222" s="179"/>
      <c r="AA222" s="184"/>
      <c r="AT222" s="185" t="s">
        <v>210</v>
      </c>
      <c r="AU222" s="185" t="s">
        <v>123</v>
      </c>
      <c r="AV222" s="10" t="s">
        <v>123</v>
      </c>
      <c r="AW222" s="10" t="s">
        <v>42</v>
      </c>
      <c r="AX222" s="10" t="s">
        <v>86</v>
      </c>
      <c r="AY222" s="185" t="s">
        <v>203</v>
      </c>
    </row>
    <row r="223" spans="2:65" s="12" customFormat="1" ht="22.5" customHeight="1">
      <c r="B223" s="194"/>
      <c r="C223" s="195"/>
      <c r="D223" s="195"/>
      <c r="E223" s="196" t="s">
        <v>35</v>
      </c>
      <c r="F223" s="290" t="s">
        <v>227</v>
      </c>
      <c r="G223" s="291"/>
      <c r="H223" s="291"/>
      <c r="I223" s="291"/>
      <c r="J223" s="195"/>
      <c r="K223" s="197">
        <v>33.716000000000001</v>
      </c>
      <c r="L223" s="195"/>
      <c r="M223" s="195"/>
      <c r="N223" s="195"/>
      <c r="O223" s="195"/>
      <c r="P223" s="195"/>
      <c r="Q223" s="195"/>
      <c r="R223" s="198"/>
      <c r="T223" s="199"/>
      <c r="U223" s="195"/>
      <c r="V223" s="195"/>
      <c r="W223" s="195"/>
      <c r="X223" s="195"/>
      <c r="Y223" s="195"/>
      <c r="Z223" s="195"/>
      <c r="AA223" s="200"/>
      <c r="AT223" s="201" t="s">
        <v>210</v>
      </c>
      <c r="AU223" s="201" t="s">
        <v>123</v>
      </c>
      <c r="AV223" s="12" t="s">
        <v>208</v>
      </c>
      <c r="AW223" s="12" t="s">
        <v>42</v>
      </c>
      <c r="AX223" s="12" t="s">
        <v>26</v>
      </c>
      <c r="AY223" s="201" t="s">
        <v>203</v>
      </c>
    </row>
    <row r="224" spans="2:65" s="1" customFormat="1" ht="31.5" customHeight="1">
      <c r="B224" s="37"/>
      <c r="C224" s="171" t="s">
        <v>339</v>
      </c>
      <c r="D224" s="171" t="s">
        <v>204</v>
      </c>
      <c r="E224" s="172" t="s">
        <v>340</v>
      </c>
      <c r="F224" s="280" t="s">
        <v>341</v>
      </c>
      <c r="G224" s="280"/>
      <c r="H224" s="280"/>
      <c r="I224" s="280"/>
      <c r="J224" s="173" t="s">
        <v>219</v>
      </c>
      <c r="K224" s="174">
        <v>8.32</v>
      </c>
      <c r="L224" s="281">
        <v>0</v>
      </c>
      <c r="M224" s="282"/>
      <c r="N224" s="283">
        <f>ROUND(L224*K224,2)</f>
        <v>0</v>
      </c>
      <c r="O224" s="283"/>
      <c r="P224" s="283"/>
      <c r="Q224" s="283"/>
      <c r="R224" s="39"/>
      <c r="T224" s="175" t="s">
        <v>35</v>
      </c>
      <c r="U224" s="46" t="s">
        <v>51</v>
      </c>
      <c r="V224" s="38"/>
      <c r="W224" s="176">
        <f>V224*K224</f>
        <v>0</v>
      </c>
      <c r="X224" s="176">
        <v>0</v>
      </c>
      <c r="Y224" s="176">
        <f>X224*K224</f>
        <v>0</v>
      </c>
      <c r="Z224" s="176">
        <v>0.26100000000000001</v>
      </c>
      <c r="AA224" s="177">
        <f>Z224*K224</f>
        <v>2.1715200000000001</v>
      </c>
      <c r="AR224" s="20" t="s">
        <v>208</v>
      </c>
      <c r="AT224" s="20" t="s">
        <v>204</v>
      </c>
      <c r="AU224" s="20" t="s">
        <v>123</v>
      </c>
      <c r="AY224" s="20" t="s">
        <v>203</v>
      </c>
      <c r="BE224" s="112">
        <f>IF(U224="základní",N224,0)</f>
        <v>0</v>
      </c>
      <c r="BF224" s="112">
        <f>IF(U224="snížená",N224,0)</f>
        <v>0</v>
      </c>
      <c r="BG224" s="112">
        <f>IF(U224="zákl. přenesená",N224,0)</f>
        <v>0</v>
      </c>
      <c r="BH224" s="112">
        <f>IF(U224="sníž. přenesená",N224,0)</f>
        <v>0</v>
      </c>
      <c r="BI224" s="112">
        <f>IF(U224="nulová",N224,0)</f>
        <v>0</v>
      </c>
      <c r="BJ224" s="20" t="s">
        <v>26</v>
      </c>
      <c r="BK224" s="112">
        <f>ROUND(L224*K224,2)</f>
        <v>0</v>
      </c>
      <c r="BL224" s="20" t="s">
        <v>208</v>
      </c>
      <c r="BM224" s="20" t="s">
        <v>342</v>
      </c>
    </row>
    <row r="225" spans="2:65" s="11" customFormat="1" ht="22.5" customHeight="1">
      <c r="B225" s="186"/>
      <c r="C225" s="187"/>
      <c r="D225" s="187"/>
      <c r="E225" s="188" t="s">
        <v>35</v>
      </c>
      <c r="F225" s="286" t="s">
        <v>214</v>
      </c>
      <c r="G225" s="287"/>
      <c r="H225" s="287"/>
      <c r="I225" s="287"/>
      <c r="J225" s="187"/>
      <c r="K225" s="189" t="s">
        <v>35</v>
      </c>
      <c r="L225" s="187"/>
      <c r="M225" s="187"/>
      <c r="N225" s="187"/>
      <c r="O225" s="187"/>
      <c r="P225" s="187"/>
      <c r="Q225" s="187"/>
      <c r="R225" s="190"/>
      <c r="T225" s="191"/>
      <c r="U225" s="187"/>
      <c r="V225" s="187"/>
      <c r="W225" s="187"/>
      <c r="X225" s="187"/>
      <c r="Y225" s="187"/>
      <c r="Z225" s="187"/>
      <c r="AA225" s="192"/>
      <c r="AT225" s="193" t="s">
        <v>210</v>
      </c>
      <c r="AU225" s="193" t="s">
        <v>123</v>
      </c>
      <c r="AV225" s="11" t="s">
        <v>26</v>
      </c>
      <c r="AW225" s="11" t="s">
        <v>42</v>
      </c>
      <c r="AX225" s="11" t="s">
        <v>86</v>
      </c>
      <c r="AY225" s="193" t="s">
        <v>203</v>
      </c>
    </row>
    <row r="226" spans="2:65" s="10" customFormat="1" ht="22.5" customHeight="1">
      <c r="B226" s="178"/>
      <c r="C226" s="179"/>
      <c r="D226" s="179"/>
      <c r="E226" s="180" t="s">
        <v>35</v>
      </c>
      <c r="F226" s="288" t="s">
        <v>343</v>
      </c>
      <c r="G226" s="289"/>
      <c r="H226" s="289"/>
      <c r="I226" s="289"/>
      <c r="J226" s="179"/>
      <c r="K226" s="181">
        <v>8.32</v>
      </c>
      <c r="L226" s="179"/>
      <c r="M226" s="179"/>
      <c r="N226" s="179"/>
      <c r="O226" s="179"/>
      <c r="P226" s="179"/>
      <c r="Q226" s="179"/>
      <c r="R226" s="182"/>
      <c r="T226" s="183"/>
      <c r="U226" s="179"/>
      <c r="V226" s="179"/>
      <c r="W226" s="179"/>
      <c r="X226" s="179"/>
      <c r="Y226" s="179"/>
      <c r="Z226" s="179"/>
      <c r="AA226" s="184"/>
      <c r="AT226" s="185" t="s">
        <v>210</v>
      </c>
      <c r="AU226" s="185" t="s">
        <v>123</v>
      </c>
      <c r="AV226" s="10" t="s">
        <v>123</v>
      </c>
      <c r="AW226" s="10" t="s">
        <v>42</v>
      </c>
      <c r="AX226" s="10" t="s">
        <v>26</v>
      </c>
      <c r="AY226" s="185" t="s">
        <v>203</v>
      </c>
    </row>
    <row r="227" spans="2:65" s="1" customFormat="1" ht="31.5" customHeight="1">
      <c r="B227" s="37"/>
      <c r="C227" s="171" t="s">
        <v>344</v>
      </c>
      <c r="D227" s="171" t="s">
        <v>204</v>
      </c>
      <c r="E227" s="172" t="s">
        <v>345</v>
      </c>
      <c r="F227" s="280" t="s">
        <v>346</v>
      </c>
      <c r="G227" s="280"/>
      <c r="H227" s="280"/>
      <c r="I227" s="280"/>
      <c r="J227" s="173" t="s">
        <v>319</v>
      </c>
      <c r="K227" s="174">
        <v>170.75299999999999</v>
      </c>
      <c r="L227" s="281">
        <v>0</v>
      </c>
      <c r="M227" s="282"/>
      <c r="N227" s="283">
        <f>ROUND(L227*K227,2)</f>
        <v>0</v>
      </c>
      <c r="O227" s="283"/>
      <c r="P227" s="283"/>
      <c r="Q227" s="283"/>
      <c r="R227" s="39"/>
      <c r="T227" s="175" t="s">
        <v>35</v>
      </c>
      <c r="U227" s="46" t="s">
        <v>51</v>
      </c>
      <c r="V227" s="38"/>
      <c r="W227" s="176">
        <f>V227*K227</f>
        <v>0</v>
      </c>
      <c r="X227" s="176">
        <v>0</v>
      </c>
      <c r="Y227" s="176">
        <f>X227*K227</f>
        <v>0</v>
      </c>
      <c r="Z227" s="176">
        <v>1.8</v>
      </c>
      <c r="AA227" s="177">
        <f>Z227*K227</f>
        <v>307.35539999999997</v>
      </c>
      <c r="AR227" s="20" t="s">
        <v>208</v>
      </c>
      <c r="AT227" s="20" t="s">
        <v>204</v>
      </c>
      <c r="AU227" s="20" t="s">
        <v>123</v>
      </c>
      <c r="AY227" s="20" t="s">
        <v>203</v>
      </c>
      <c r="BE227" s="112">
        <f>IF(U227="základní",N227,0)</f>
        <v>0</v>
      </c>
      <c r="BF227" s="112">
        <f>IF(U227="snížená",N227,0)</f>
        <v>0</v>
      </c>
      <c r="BG227" s="112">
        <f>IF(U227="zákl. přenesená",N227,0)</f>
        <v>0</v>
      </c>
      <c r="BH227" s="112">
        <f>IF(U227="sníž. přenesená",N227,0)</f>
        <v>0</v>
      </c>
      <c r="BI227" s="112">
        <f>IF(U227="nulová",N227,0)</f>
        <v>0</v>
      </c>
      <c r="BJ227" s="20" t="s">
        <v>26</v>
      </c>
      <c r="BK227" s="112">
        <f>ROUND(L227*K227,2)</f>
        <v>0</v>
      </c>
      <c r="BL227" s="20" t="s">
        <v>208</v>
      </c>
      <c r="BM227" s="20" t="s">
        <v>347</v>
      </c>
    </row>
    <row r="228" spans="2:65" s="11" customFormat="1" ht="22.5" customHeight="1">
      <c r="B228" s="186"/>
      <c r="C228" s="187"/>
      <c r="D228" s="187"/>
      <c r="E228" s="188" t="s">
        <v>35</v>
      </c>
      <c r="F228" s="286" t="s">
        <v>214</v>
      </c>
      <c r="G228" s="287"/>
      <c r="H228" s="287"/>
      <c r="I228" s="287"/>
      <c r="J228" s="187"/>
      <c r="K228" s="189" t="s">
        <v>35</v>
      </c>
      <c r="L228" s="187"/>
      <c r="M228" s="187"/>
      <c r="N228" s="187"/>
      <c r="O228" s="187"/>
      <c r="P228" s="187"/>
      <c r="Q228" s="187"/>
      <c r="R228" s="190"/>
      <c r="T228" s="191"/>
      <c r="U228" s="187"/>
      <c r="V228" s="187"/>
      <c r="W228" s="187"/>
      <c r="X228" s="187"/>
      <c r="Y228" s="187"/>
      <c r="Z228" s="187"/>
      <c r="AA228" s="192"/>
      <c r="AT228" s="193" t="s">
        <v>210</v>
      </c>
      <c r="AU228" s="193" t="s">
        <v>123</v>
      </c>
      <c r="AV228" s="11" t="s">
        <v>26</v>
      </c>
      <c r="AW228" s="11" t="s">
        <v>42</v>
      </c>
      <c r="AX228" s="11" t="s">
        <v>86</v>
      </c>
      <c r="AY228" s="193" t="s">
        <v>203</v>
      </c>
    </row>
    <row r="229" spans="2:65" s="10" customFormat="1" ht="31.5" customHeight="1">
      <c r="B229" s="178"/>
      <c r="C229" s="179"/>
      <c r="D229" s="179"/>
      <c r="E229" s="180" t="s">
        <v>35</v>
      </c>
      <c r="F229" s="288" t="s">
        <v>348</v>
      </c>
      <c r="G229" s="289"/>
      <c r="H229" s="289"/>
      <c r="I229" s="289"/>
      <c r="J229" s="179"/>
      <c r="K229" s="181">
        <v>170.75299999999999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210</v>
      </c>
      <c r="AU229" s="185" t="s">
        <v>123</v>
      </c>
      <c r="AV229" s="10" t="s">
        <v>123</v>
      </c>
      <c r="AW229" s="10" t="s">
        <v>42</v>
      </c>
      <c r="AX229" s="10" t="s">
        <v>86</v>
      </c>
      <c r="AY229" s="185" t="s">
        <v>203</v>
      </c>
    </row>
    <row r="230" spans="2:65" s="12" customFormat="1" ht="22.5" customHeight="1">
      <c r="B230" s="194"/>
      <c r="C230" s="195"/>
      <c r="D230" s="195"/>
      <c r="E230" s="196" t="s">
        <v>35</v>
      </c>
      <c r="F230" s="290" t="s">
        <v>227</v>
      </c>
      <c r="G230" s="291"/>
      <c r="H230" s="291"/>
      <c r="I230" s="291"/>
      <c r="J230" s="195"/>
      <c r="K230" s="197">
        <v>170.75299999999999</v>
      </c>
      <c r="L230" s="195"/>
      <c r="M230" s="195"/>
      <c r="N230" s="195"/>
      <c r="O230" s="195"/>
      <c r="P230" s="195"/>
      <c r="Q230" s="195"/>
      <c r="R230" s="198"/>
      <c r="T230" s="199"/>
      <c r="U230" s="195"/>
      <c r="V230" s="195"/>
      <c r="W230" s="195"/>
      <c r="X230" s="195"/>
      <c r="Y230" s="195"/>
      <c r="Z230" s="195"/>
      <c r="AA230" s="200"/>
      <c r="AT230" s="201" t="s">
        <v>210</v>
      </c>
      <c r="AU230" s="201" t="s">
        <v>123</v>
      </c>
      <c r="AV230" s="12" t="s">
        <v>208</v>
      </c>
      <c r="AW230" s="12" t="s">
        <v>42</v>
      </c>
      <c r="AX230" s="12" t="s">
        <v>26</v>
      </c>
      <c r="AY230" s="201" t="s">
        <v>203</v>
      </c>
    </row>
    <row r="231" spans="2:65" s="1" customFormat="1" ht="31.5" customHeight="1">
      <c r="B231" s="37"/>
      <c r="C231" s="171" t="s">
        <v>349</v>
      </c>
      <c r="D231" s="171" t="s">
        <v>204</v>
      </c>
      <c r="E231" s="172" t="s">
        <v>350</v>
      </c>
      <c r="F231" s="280" t="s">
        <v>351</v>
      </c>
      <c r="G231" s="280"/>
      <c r="H231" s="280"/>
      <c r="I231" s="280"/>
      <c r="J231" s="173" t="s">
        <v>219</v>
      </c>
      <c r="K231" s="174">
        <v>118.232</v>
      </c>
      <c r="L231" s="281">
        <v>0</v>
      </c>
      <c r="M231" s="282"/>
      <c r="N231" s="283">
        <f>ROUND(L231*K231,2)</f>
        <v>0</v>
      </c>
      <c r="O231" s="283"/>
      <c r="P231" s="283"/>
      <c r="Q231" s="283"/>
      <c r="R231" s="39"/>
      <c r="T231" s="175" t="s">
        <v>35</v>
      </c>
      <c r="U231" s="46" t="s">
        <v>51</v>
      </c>
      <c r="V231" s="38"/>
      <c r="W231" s="176">
        <f>V231*K231</f>
        <v>0</v>
      </c>
      <c r="X231" s="176">
        <v>0</v>
      </c>
      <c r="Y231" s="176">
        <f>X231*K231</f>
        <v>0</v>
      </c>
      <c r="Z231" s="176">
        <v>0.27900000000000003</v>
      </c>
      <c r="AA231" s="177">
        <f>Z231*K231</f>
        <v>32.986727999999999</v>
      </c>
      <c r="AR231" s="20" t="s">
        <v>208</v>
      </c>
      <c r="AT231" s="20" t="s">
        <v>204</v>
      </c>
      <c r="AU231" s="20" t="s">
        <v>123</v>
      </c>
      <c r="AY231" s="20" t="s">
        <v>203</v>
      </c>
      <c r="BE231" s="112">
        <f>IF(U231="základní",N231,0)</f>
        <v>0</v>
      </c>
      <c r="BF231" s="112">
        <f>IF(U231="snížená",N231,0)</f>
        <v>0</v>
      </c>
      <c r="BG231" s="112">
        <f>IF(U231="zákl. přenesená",N231,0)</f>
        <v>0</v>
      </c>
      <c r="BH231" s="112">
        <f>IF(U231="sníž. přenesená",N231,0)</f>
        <v>0</v>
      </c>
      <c r="BI231" s="112">
        <f>IF(U231="nulová",N231,0)</f>
        <v>0</v>
      </c>
      <c r="BJ231" s="20" t="s">
        <v>26</v>
      </c>
      <c r="BK231" s="112">
        <f>ROUND(L231*K231,2)</f>
        <v>0</v>
      </c>
      <c r="BL231" s="20" t="s">
        <v>208</v>
      </c>
      <c r="BM231" s="20" t="s">
        <v>352</v>
      </c>
    </row>
    <row r="232" spans="2:65" s="11" customFormat="1" ht="22.5" customHeight="1">
      <c r="B232" s="186"/>
      <c r="C232" s="187"/>
      <c r="D232" s="187"/>
      <c r="E232" s="188" t="s">
        <v>35</v>
      </c>
      <c r="F232" s="286" t="s">
        <v>214</v>
      </c>
      <c r="G232" s="287"/>
      <c r="H232" s="287"/>
      <c r="I232" s="287"/>
      <c r="J232" s="187"/>
      <c r="K232" s="189" t="s">
        <v>35</v>
      </c>
      <c r="L232" s="187"/>
      <c r="M232" s="187"/>
      <c r="N232" s="187"/>
      <c r="O232" s="187"/>
      <c r="P232" s="187"/>
      <c r="Q232" s="187"/>
      <c r="R232" s="190"/>
      <c r="T232" s="191"/>
      <c r="U232" s="187"/>
      <c r="V232" s="187"/>
      <c r="W232" s="187"/>
      <c r="X232" s="187"/>
      <c r="Y232" s="187"/>
      <c r="Z232" s="187"/>
      <c r="AA232" s="192"/>
      <c r="AT232" s="193" t="s">
        <v>210</v>
      </c>
      <c r="AU232" s="193" t="s">
        <v>123</v>
      </c>
      <c r="AV232" s="11" t="s">
        <v>26</v>
      </c>
      <c r="AW232" s="11" t="s">
        <v>42</v>
      </c>
      <c r="AX232" s="11" t="s">
        <v>86</v>
      </c>
      <c r="AY232" s="193" t="s">
        <v>203</v>
      </c>
    </row>
    <row r="233" spans="2:65" s="10" customFormat="1" ht="22.5" customHeight="1">
      <c r="B233" s="178"/>
      <c r="C233" s="179"/>
      <c r="D233" s="179"/>
      <c r="E233" s="180" t="s">
        <v>35</v>
      </c>
      <c r="F233" s="288" t="s">
        <v>353</v>
      </c>
      <c r="G233" s="289"/>
      <c r="H233" s="289"/>
      <c r="I233" s="289"/>
      <c r="J233" s="179"/>
      <c r="K233" s="181">
        <v>118.232</v>
      </c>
      <c r="L233" s="179"/>
      <c r="M233" s="179"/>
      <c r="N233" s="179"/>
      <c r="O233" s="179"/>
      <c r="P233" s="179"/>
      <c r="Q233" s="179"/>
      <c r="R233" s="182"/>
      <c r="T233" s="183"/>
      <c r="U233" s="179"/>
      <c r="V233" s="179"/>
      <c r="W233" s="179"/>
      <c r="X233" s="179"/>
      <c r="Y233" s="179"/>
      <c r="Z233" s="179"/>
      <c r="AA233" s="184"/>
      <c r="AT233" s="185" t="s">
        <v>210</v>
      </c>
      <c r="AU233" s="185" t="s">
        <v>123</v>
      </c>
      <c r="AV233" s="10" t="s">
        <v>123</v>
      </c>
      <c r="AW233" s="10" t="s">
        <v>42</v>
      </c>
      <c r="AX233" s="10" t="s">
        <v>26</v>
      </c>
      <c r="AY233" s="185" t="s">
        <v>203</v>
      </c>
    </row>
    <row r="234" spans="2:65" s="1" customFormat="1" ht="31.5" customHeight="1">
      <c r="B234" s="37"/>
      <c r="C234" s="171" t="s">
        <v>354</v>
      </c>
      <c r="D234" s="171" t="s">
        <v>204</v>
      </c>
      <c r="E234" s="172" t="s">
        <v>355</v>
      </c>
      <c r="F234" s="280" t="s">
        <v>356</v>
      </c>
      <c r="G234" s="280"/>
      <c r="H234" s="280"/>
      <c r="I234" s="280"/>
      <c r="J234" s="173" t="s">
        <v>357</v>
      </c>
      <c r="K234" s="174">
        <v>2.7349999999999999</v>
      </c>
      <c r="L234" s="281">
        <v>0</v>
      </c>
      <c r="M234" s="282"/>
      <c r="N234" s="283">
        <f>ROUND(L234*K234,2)</f>
        <v>0</v>
      </c>
      <c r="O234" s="283"/>
      <c r="P234" s="283"/>
      <c r="Q234" s="283"/>
      <c r="R234" s="39"/>
      <c r="T234" s="175" t="s">
        <v>35</v>
      </c>
      <c r="U234" s="46" t="s">
        <v>51</v>
      </c>
      <c r="V234" s="38"/>
      <c r="W234" s="176">
        <f>V234*K234</f>
        <v>0</v>
      </c>
      <c r="X234" s="176">
        <v>0</v>
      </c>
      <c r="Y234" s="176">
        <f>X234*K234</f>
        <v>0</v>
      </c>
      <c r="Z234" s="176">
        <v>1.2529999999999999</v>
      </c>
      <c r="AA234" s="177">
        <f>Z234*K234</f>
        <v>3.4269549999999995</v>
      </c>
      <c r="AR234" s="20" t="s">
        <v>208</v>
      </c>
      <c r="AT234" s="20" t="s">
        <v>204</v>
      </c>
      <c r="AU234" s="20" t="s">
        <v>123</v>
      </c>
      <c r="AY234" s="20" t="s">
        <v>203</v>
      </c>
      <c r="BE234" s="112">
        <f>IF(U234="základní",N234,0)</f>
        <v>0</v>
      </c>
      <c r="BF234" s="112">
        <f>IF(U234="snížená",N234,0)</f>
        <v>0</v>
      </c>
      <c r="BG234" s="112">
        <f>IF(U234="zákl. přenesená",N234,0)</f>
        <v>0</v>
      </c>
      <c r="BH234" s="112">
        <f>IF(U234="sníž. přenesená",N234,0)</f>
        <v>0</v>
      </c>
      <c r="BI234" s="112">
        <f>IF(U234="nulová",N234,0)</f>
        <v>0</v>
      </c>
      <c r="BJ234" s="20" t="s">
        <v>26</v>
      </c>
      <c r="BK234" s="112">
        <f>ROUND(L234*K234,2)</f>
        <v>0</v>
      </c>
      <c r="BL234" s="20" t="s">
        <v>208</v>
      </c>
      <c r="BM234" s="20" t="s">
        <v>358</v>
      </c>
    </row>
    <row r="235" spans="2:65" s="11" customFormat="1" ht="22.5" customHeight="1">
      <c r="B235" s="186"/>
      <c r="C235" s="187"/>
      <c r="D235" s="187"/>
      <c r="E235" s="188" t="s">
        <v>35</v>
      </c>
      <c r="F235" s="286" t="s">
        <v>214</v>
      </c>
      <c r="G235" s="287"/>
      <c r="H235" s="287"/>
      <c r="I235" s="287"/>
      <c r="J235" s="187"/>
      <c r="K235" s="189" t="s">
        <v>35</v>
      </c>
      <c r="L235" s="187"/>
      <c r="M235" s="187"/>
      <c r="N235" s="187"/>
      <c r="O235" s="187"/>
      <c r="P235" s="187"/>
      <c r="Q235" s="187"/>
      <c r="R235" s="190"/>
      <c r="T235" s="191"/>
      <c r="U235" s="187"/>
      <c r="V235" s="187"/>
      <c r="W235" s="187"/>
      <c r="X235" s="187"/>
      <c r="Y235" s="187"/>
      <c r="Z235" s="187"/>
      <c r="AA235" s="192"/>
      <c r="AT235" s="193" t="s">
        <v>210</v>
      </c>
      <c r="AU235" s="193" t="s">
        <v>123</v>
      </c>
      <c r="AV235" s="11" t="s">
        <v>26</v>
      </c>
      <c r="AW235" s="11" t="s">
        <v>42</v>
      </c>
      <c r="AX235" s="11" t="s">
        <v>86</v>
      </c>
      <c r="AY235" s="193" t="s">
        <v>203</v>
      </c>
    </row>
    <row r="236" spans="2:65" s="10" customFormat="1" ht="22.5" customHeight="1">
      <c r="B236" s="178"/>
      <c r="C236" s="179"/>
      <c r="D236" s="179"/>
      <c r="E236" s="180" t="s">
        <v>35</v>
      </c>
      <c r="F236" s="288" t="s">
        <v>359</v>
      </c>
      <c r="G236" s="289"/>
      <c r="H236" s="289"/>
      <c r="I236" s="289"/>
      <c r="J236" s="179"/>
      <c r="K236" s="181">
        <v>2.7349999999999999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210</v>
      </c>
      <c r="AU236" s="185" t="s">
        <v>123</v>
      </c>
      <c r="AV236" s="10" t="s">
        <v>123</v>
      </c>
      <c r="AW236" s="10" t="s">
        <v>42</v>
      </c>
      <c r="AX236" s="10" t="s">
        <v>26</v>
      </c>
      <c r="AY236" s="185" t="s">
        <v>203</v>
      </c>
    </row>
    <row r="237" spans="2:65" s="1" customFormat="1" ht="44.25" customHeight="1">
      <c r="B237" s="37"/>
      <c r="C237" s="171" t="s">
        <v>360</v>
      </c>
      <c r="D237" s="171" t="s">
        <v>204</v>
      </c>
      <c r="E237" s="172" t="s">
        <v>361</v>
      </c>
      <c r="F237" s="280" t="s">
        <v>362</v>
      </c>
      <c r="G237" s="280"/>
      <c r="H237" s="280"/>
      <c r="I237" s="280"/>
      <c r="J237" s="173" t="s">
        <v>319</v>
      </c>
      <c r="K237" s="174">
        <v>4.8710000000000004</v>
      </c>
      <c r="L237" s="281">
        <v>0</v>
      </c>
      <c r="M237" s="282"/>
      <c r="N237" s="283">
        <f>ROUND(L237*K237,2)</f>
        <v>0</v>
      </c>
      <c r="O237" s="283"/>
      <c r="P237" s="283"/>
      <c r="Q237" s="283"/>
      <c r="R237" s="39"/>
      <c r="T237" s="175" t="s">
        <v>35</v>
      </c>
      <c r="U237" s="46" t="s">
        <v>51</v>
      </c>
      <c r="V237" s="38"/>
      <c r="W237" s="176">
        <f>V237*K237</f>
        <v>0</v>
      </c>
      <c r="X237" s="176">
        <v>0</v>
      </c>
      <c r="Y237" s="176">
        <f>X237*K237</f>
        <v>0</v>
      </c>
      <c r="Z237" s="176">
        <v>2.2000000000000002</v>
      </c>
      <c r="AA237" s="177">
        <f>Z237*K237</f>
        <v>10.716200000000002</v>
      </c>
      <c r="AR237" s="20" t="s">
        <v>208</v>
      </c>
      <c r="AT237" s="20" t="s">
        <v>204</v>
      </c>
      <c r="AU237" s="20" t="s">
        <v>123</v>
      </c>
      <c r="AY237" s="20" t="s">
        <v>203</v>
      </c>
      <c r="BE237" s="112">
        <f>IF(U237="základní",N237,0)</f>
        <v>0</v>
      </c>
      <c r="BF237" s="112">
        <f>IF(U237="snížená",N237,0)</f>
        <v>0</v>
      </c>
      <c r="BG237" s="112">
        <f>IF(U237="zákl. přenesená",N237,0)</f>
        <v>0</v>
      </c>
      <c r="BH237" s="112">
        <f>IF(U237="sníž. přenesená",N237,0)</f>
        <v>0</v>
      </c>
      <c r="BI237" s="112">
        <f>IF(U237="nulová",N237,0)</f>
        <v>0</v>
      </c>
      <c r="BJ237" s="20" t="s">
        <v>26</v>
      </c>
      <c r="BK237" s="112">
        <f>ROUND(L237*K237,2)</f>
        <v>0</v>
      </c>
      <c r="BL237" s="20" t="s">
        <v>208</v>
      </c>
      <c r="BM237" s="20" t="s">
        <v>363</v>
      </c>
    </row>
    <row r="238" spans="2:65" s="11" customFormat="1" ht="22.5" customHeight="1">
      <c r="B238" s="186"/>
      <c r="C238" s="187"/>
      <c r="D238" s="187"/>
      <c r="E238" s="188" t="s">
        <v>35</v>
      </c>
      <c r="F238" s="286" t="s">
        <v>214</v>
      </c>
      <c r="G238" s="287"/>
      <c r="H238" s="287"/>
      <c r="I238" s="287"/>
      <c r="J238" s="187"/>
      <c r="K238" s="189" t="s">
        <v>35</v>
      </c>
      <c r="L238" s="187"/>
      <c r="M238" s="187"/>
      <c r="N238" s="187"/>
      <c r="O238" s="187"/>
      <c r="P238" s="187"/>
      <c r="Q238" s="187"/>
      <c r="R238" s="190"/>
      <c r="T238" s="191"/>
      <c r="U238" s="187"/>
      <c r="V238" s="187"/>
      <c r="W238" s="187"/>
      <c r="X238" s="187"/>
      <c r="Y238" s="187"/>
      <c r="Z238" s="187"/>
      <c r="AA238" s="192"/>
      <c r="AT238" s="193" t="s">
        <v>210</v>
      </c>
      <c r="AU238" s="193" t="s">
        <v>123</v>
      </c>
      <c r="AV238" s="11" t="s">
        <v>26</v>
      </c>
      <c r="AW238" s="11" t="s">
        <v>42</v>
      </c>
      <c r="AX238" s="11" t="s">
        <v>86</v>
      </c>
      <c r="AY238" s="193" t="s">
        <v>203</v>
      </c>
    </row>
    <row r="239" spans="2:65" s="10" customFormat="1" ht="22.5" customHeight="1">
      <c r="B239" s="178"/>
      <c r="C239" s="179"/>
      <c r="D239" s="179"/>
      <c r="E239" s="180" t="s">
        <v>35</v>
      </c>
      <c r="F239" s="288" t="s">
        <v>364</v>
      </c>
      <c r="G239" s="289"/>
      <c r="H239" s="289"/>
      <c r="I239" s="289"/>
      <c r="J239" s="179"/>
      <c r="K239" s="181">
        <v>4.8710000000000004</v>
      </c>
      <c r="L239" s="179"/>
      <c r="M239" s="179"/>
      <c r="N239" s="179"/>
      <c r="O239" s="179"/>
      <c r="P239" s="179"/>
      <c r="Q239" s="179"/>
      <c r="R239" s="182"/>
      <c r="T239" s="183"/>
      <c r="U239" s="179"/>
      <c r="V239" s="179"/>
      <c r="W239" s="179"/>
      <c r="X239" s="179"/>
      <c r="Y239" s="179"/>
      <c r="Z239" s="179"/>
      <c r="AA239" s="184"/>
      <c r="AT239" s="185" t="s">
        <v>210</v>
      </c>
      <c r="AU239" s="185" t="s">
        <v>123</v>
      </c>
      <c r="AV239" s="10" t="s">
        <v>123</v>
      </c>
      <c r="AW239" s="10" t="s">
        <v>42</v>
      </c>
      <c r="AX239" s="10" t="s">
        <v>26</v>
      </c>
      <c r="AY239" s="185" t="s">
        <v>203</v>
      </c>
    </row>
    <row r="240" spans="2:65" s="1" customFormat="1" ht="44.25" customHeight="1">
      <c r="B240" s="37"/>
      <c r="C240" s="171" t="s">
        <v>365</v>
      </c>
      <c r="D240" s="171" t="s">
        <v>204</v>
      </c>
      <c r="E240" s="172" t="s">
        <v>366</v>
      </c>
      <c r="F240" s="280" t="s">
        <v>367</v>
      </c>
      <c r="G240" s="280"/>
      <c r="H240" s="280"/>
      <c r="I240" s="280"/>
      <c r="J240" s="173" t="s">
        <v>319</v>
      </c>
      <c r="K240" s="174">
        <v>20.690999999999999</v>
      </c>
      <c r="L240" s="281">
        <v>0</v>
      </c>
      <c r="M240" s="282"/>
      <c r="N240" s="283">
        <f>ROUND(L240*K240,2)</f>
        <v>0</v>
      </c>
      <c r="O240" s="283"/>
      <c r="P240" s="283"/>
      <c r="Q240" s="283"/>
      <c r="R240" s="39"/>
      <c r="T240" s="175" t="s">
        <v>35</v>
      </c>
      <c r="U240" s="46" t="s">
        <v>51</v>
      </c>
      <c r="V240" s="38"/>
      <c r="W240" s="176">
        <f>V240*K240</f>
        <v>0</v>
      </c>
      <c r="X240" s="176">
        <v>0</v>
      </c>
      <c r="Y240" s="176">
        <f>X240*K240</f>
        <v>0</v>
      </c>
      <c r="Z240" s="176">
        <v>2.2000000000000002</v>
      </c>
      <c r="AA240" s="177">
        <f>Z240*K240</f>
        <v>45.520200000000003</v>
      </c>
      <c r="AR240" s="20" t="s">
        <v>208</v>
      </c>
      <c r="AT240" s="20" t="s">
        <v>204</v>
      </c>
      <c r="AU240" s="20" t="s">
        <v>123</v>
      </c>
      <c r="AY240" s="20" t="s">
        <v>203</v>
      </c>
      <c r="BE240" s="112">
        <f>IF(U240="základní",N240,0)</f>
        <v>0</v>
      </c>
      <c r="BF240" s="112">
        <f>IF(U240="snížená",N240,0)</f>
        <v>0</v>
      </c>
      <c r="BG240" s="112">
        <f>IF(U240="zákl. přenesená",N240,0)</f>
        <v>0</v>
      </c>
      <c r="BH240" s="112">
        <f>IF(U240="sníž. přenesená",N240,0)</f>
        <v>0</v>
      </c>
      <c r="BI240" s="112">
        <f>IF(U240="nulová",N240,0)</f>
        <v>0</v>
      </c>
      <c r="BJ240" s="20" t="s">
        <v>26</v>
      </c>
      <c r="BK240" s="112">
        <f>ROUND(L240*K240,2)</f>
        <v>0</v>
      </c>
      <c r="BL240" s="20" t="s">
        <v>208</v>
      </c>
      <c r="BM240" s="20" t="s">
        <v>368</v>
      </c>
    </row>
    <row r="241" spans="2:65" s="11" customFormat="1" ht="22.5" customHeight="1">
      <c r="B241" s="186"/>
      <c r="C241" s="187"/>
      <c r="D241" s="187"/>
      <c r="E241" s="188" t="s">
        <v>35</v>
      </c>
      <c r="F241" s="286" t="s">
        <v>214</v>
      </c>
      <c r="G241" s="287"/>
      <c r="H241" s="287"/>
      <c r="I241" s="287"/>
      <c r="J241" s="187"/>
      <c r="K241" s="189" t="s">
        <v>35</v>
      </c>
      <c r="L241" s="187"/>
      <c r="M241" s="187"/>
      <c r="N241" s="187"/>
      <c r="O241" s="187"/>
      <c r="P241" s="187"/>
      <c r="Q241" s="187"/>
      <c r="R241" s="190"/>
      <c r="T241" s="191"/>
      <c r="U241" s="187"/>
      <c r="V241" s="187"/>
      <c r="W241" s="187"/>
      <c r="X241" s="187"/>
      <c r="Y241" s="187"/>
      <c r="Z241" s="187"/>
      <c r="AA241" s="192"/>
      <c r="AT241" s="193" t="s">
        <v>210</v>
      </c>
      <c r="AU241" s="193" t="s">
        <v>123</v>
      </c>
      <c r="AV241" s="11" t="s">
        <v>26</v>
      </c>
      <c r="AW241" s="11" t="s">
        <v>42</v>
      </c>
      <c r="AX241" s="11" t="s">
        <v>86</v>
      </c>
      <c r="AY241" s="193" t="s">
        <v>203</v>
      </c>
    </row>
    <row r="242" spans="2:65" s="10" customFormat="1" ht="22.5" customHeight="1">
      <c r="B242" s="178"/>
      <c r="C242" s="179"/>
      <c r="D242" s="179"/>
      <c r="E242" s="180" t="s">
        <v>35</v>
      </c>
      <c r="F242" s="288" t="s">
        <v>369</v>
      </c>
      <c r="G242" s="289"/>
      <c r="H242" s="289"/>
      <c r="I242" s="289"/>
      <c r="J242" s="179"/>
      <c r="K242" s="181">
        <v>20.690999999999999</v>
      </c>
      <c r="L242" s="179"/>
      <c r="M242" s="179"/>
      <c r="N242" s="179"/>
      <c r="O242" s="179"/>
      <c r="P242" s="179"/>
      <c r="Q242" s="179"/>
      <c r="R242" s="182"/>
      <c r="T242" s="183"/>
      <c r="U242" s="179"/>
      <c r="V242" s="179"/>
      <c r="W242" s="179"/>
      <c r="X242" s="179"/>
      <c r="Y242" s="179"/>
      <c r="Z242" s="179"/>
      <c r="AA242" s="184"/>
      <c r="AT242" s="185" t="s">
        <v>210</v>
      </c>
      <c r="AU242" s="185" t="s">
        <v>123</v>
      </c>
      <c r="AV242" s="10" t="s">
        <v>123</v>
      </c>
      <c r="AW242" s="10" t="s">
        <v>42</v>
      </c>
      <c r="AX242" s="10" t="s">
        <v>26</v>
      </c>
      <c r="AY242" s="185" t="s">
        <v>203</v>
      </c>
    </row>
    <row r="243" spans="2:65" s="1" customFormat="1" ht="31.5" customHeight="1">
      <c r="B243" s="37"/>
      <c r="C243" s="171" t="s">
        <v>370</v>
      </c>
      <c r="D243" s="171" t="s">
        <v>204</v>
      </c>
      <c r="E243" s="172" t="s">
        <v>371</v>
      </c>
      <c r="F243" s="280" t="s">
        <v>372</v>
      </c>
      <c r="G243" s="280"/>
      <c r="H243" s="280"/>
      <c r="I243" s="280"/>
      <c r="J243" s="173" t="s">
        <v>219</v>
      </c>
      <c r="K243" s="174">
        <v>13.6</v>
      </c>
      <c r="L243" s="281">
        <v>0</v>
      </c>
      <c r="M243" s="282"/>
      <c r="N243" s="283">
        <f>ROUND(L243*K243,2)</f>
        <v>0</v>
      </c>
      <c r="O243" s="283"/>
      <c r="P243" s="283"/>
      <c r="Q243" s="283"/>
      <c r="R243" s="39"/>
      <c r="T243" s="175" t="s">
        <v>35</v>
      </c>
      <c r="U243" s="46" t="s">
        <v>51</v>
      </c>
      <c r="V243" s="38"/>
      <c r="W243" s="176">
        <f>V243*K243</f>
        <v>0</v>
      </c>
      <c r="X243" s="176">
        <v>0</v>
      </c>
      <c r="Y243" s="176">
        <f>X243*K243</f>
        <v>0</v>
      </c>
      <c r="Z243" s="176">
        <v>3.5000000000000003E-2</v>
      </c>
      <c r="AA243" s="177">
        <f>Z243*K243</f>
        <v>0.47600000000000003</v>
      </c>
      <c r="AR243" s="20" t="s">
        <v>208</v>
      </c>
      <c r="AT243" s="20" t="s">
        <v>204</v>
      </c>
      <c r="AU243" s="20" t="s">
        <v>123</v>
      </c>
      <c r="AY243" s="20" t="s">
        <v>203</v>
      </c>
      <c r="BE243" s="112">
        <f>IF(U243="základní",N243,0)</f>
        <v>0</v>
      </c>
      <c r="BF243" s="112">
        <f>IF(U243="snížená",N243,0)</f>
        <v>0</v>
      </c>
      <c r="BG243" s="112">
        <f>IF(U243="zákl. přenesená",N243,0)</f>
        <v>0</v>
      </c>
      <c r="BH243" s="112">
        <f>IF(U243="sníž. přenesená",N243,0)</f>
        <v>0</v>
      </c>
      <c r="BI243" s="112">
        <f>IF(U243="nulová",N243,0)</f>
        <v>0</v>
      </c>
      <c r="BJ243" s="20" t="s">
        <v>26</v>
      </c>
      <c r="BK243" s="112">
        <f>ROUND(L243*K243,2)</f>
        <v>0</v>
      </c>
      <c r="BL243" s="20" t="s">
        <v>208</v>
      </c>
      <c r="BM243" s="20" t="s">
        <v>373</v>
      </c>
    </row>
    <row r="244" spans="2:65" s="11" customFormat="1" ht="22.5" customHeight="1">
      <c r="B244" s="186"/>
      <c r="C244" s="187"/>
      <c r="D244" s="187"/>
      <c r="E244" s="188" t="s">
        <v>35</v>
      </c>
      <c r="F244" s="286" t="s">
        <v>214</v>
      </c>
      <c r="G244" s="287"/>
      <c r="H244" s="287"/>
      <c r="I244" s="287"/>
      <c r="J244" s="187"/>
      <c r="K244" s="189" t="s">
        <v>35</v>
      </c>
      <c r="L244" s="187"/>
      <c r="M244" s="187"/>
      <c r="N244" s="187"/>
      <c r="O244" s="187"/>
      <c r="P244" s="187"/>
      <c r="Q244" s="187"/>
      <c r="R244" s="190"/>
      <c r="T244" s="191"/>
      <c r="U244" s="187"/>
      <c r="V244" s="187"/>
      <c r="W244" s="187"/>
      <c r="X244" s="187"/>
      <c r="Y244" s="187"/>
      <c r="Z244" s="187"/>
      <c r="AA244" s="192"/>
      <c r="AT244" s="193" t="s">
        <v>210</v>
      </c>
      <c r="AU244" s="193" t="s">
        <v>123</v>
      </c>
      <c r="AV244" s="11" t="s">
        <v>26</v>
      </c>
      <c r="AW244" s="11" t="s">
        <v>42</v>
      </c>
      <c r="AX244" s="11" t="s">
        <v>86</v>
      </c>
      <c r="AY244" s="193" t="s">
        <v>203</v>
      </c>
    </row>
    <row r="245" spans="2:65" s="10" customFormat="1" ht="22.5" customHeight="1">
      <c r="B245" s="178"/>
      <c r="C245" s="179"/>
      <c r="D245" s="179"/>
      <c r="E245" s="180" t="s">
        <v>35</v>
      </c>
      <c r="F245" s="288" t="s">
        <v>374</v>
      </c>
      <c r="G245" s="289"/>
      <c r="H245" s="289"/>
      <c r="I245" s="289"/>
      <c r="J245" s="179"/>
      <c r="K245" s="181">
        <v>13.6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210</v>
      </c>
      <c r="AU245" s="185" t="s">
        <v>123</v>
      </c>
      <c r="AV245" s="10" t="s">
        <v>123</v>
      </c>
      <c r="AW245" s="10" t="s">
        <v>42</v>
      </c>
      <c r="AX245" s="10" t="s">
        <v>26</v>
      </c>
      <c r="AY245" s="185" t="s">
        <v>203</v>
      </c>
    </row>
    <row r="246" spans="2:65" s="1" customFormat="1" ht="31.5" customHeight="1">
      <c r="B246" s="37"/>
      <c r="C246" s="171" t="s">
        <v>375</v>
      </c>
      <c r="D246" s="171" t="s">
        <v>204</v>
      </c>
      <c r="E246" s="172" t="s">
        <v>376</v>
      </c>
      <c r="F246" s="280" t="s">
        <v>377</v>
      </c>
      <c r="G246" s="280"/>
      <c r="H246" s="280"/>
      <c r="I246" s="280"/>
      <c r="J246" s="173" t="s">
        <v>219</v>
      </c>
      <c r="K246" s="174">
        <v>1.008</v>
      </c>
      <c r="L246" s="281">
        <v>0</v>
      </c>
      <c r="M246" s="282"/>
      <c r="N246" s="283">
        <f>ROUND(L246*K246,2)</f>
        <v>0</v>
      </c>
      <c r="O246" s="283"/>
      <c r="P246" s="283"/>
      <c r="Q246" s="283"/>
      <c r="R246" s="39"/>
      <c r="T246" s="175" t="s">
        <v>35</v>
      </c>
      <c r="U246" s="46" t="s">
        <v>51</v>
      </c>
      <c r="V246" s="38"/>
      <c r="W246" s="176">
        <f>V246*K246</f>
        <v>0</v>
      </c>
      <c r="X246" s="176">
        <v>0</v>
      </c>
      <c r="Y246" s="176">
        <f>X246*K246</f>
        <v>0</v>
      </c>
      <c r="Z246" s="176">
        <v>3.7999999999999999E-2</v>
      </c>
      <c r="AA246" s="177">
        <f>Z246*K246</f>
        <v>3.8303999999999998E-2</v>
      </c>
      <c r="AR246" s="20" t="s">
        <v>208</v>
      </c>
      <c r="AT246" s="20" t="s">
        <v>204</v>
      </c>
      <c r="AU246" s="20" t="s">
        <v>123</v>
      </c>
      <c r="AY246" s="20" t="s">
        <v>203</v>
      </c>
      <c r="BE246" s="112">
        <f>IF(U246="základní",N246,0)</f>
        <v>0</v>
      </c>
      <c r="BF246" s="112">
        <f>IF(U246="snížená",N246,0)</f>
        <v>0</v>
      </c>
      <c r="BG246" s="112">
        <f>IF(U246="zákl. přenesená",N246,0)</f>
        <v>0</v>
      </c>
      <c r="BH246" s="112">
        <f>IF(U246="sníž. přenesená",N246,0)</f>
        <v>0</v>
      </c>
      <c r="BI246" s="112">
        <f>IF(U246="nulová",N246,0)</f>
        <v>0</v>
      </c>
      <c r="BJ246" s="20" t="s">
        <v>26</v>
      </c>
      <c r="BK246" s="112">
        <f>ROUND(L246*K246,2)</f>
        <v>0</v>
      </c>
      <c r="BL246" s="20" t="s">
        <v>208</v>
      </c>
      <c r="BM246" s="20" t="s">
        <v>378</v>
      </c>
    </row>
    <row r="247" spans="2:65" s="11" customFormat="1" ht="22.5" customHeight="1">
      <c r="B247" s="186"/>
      <c r="C247" s="187"/>
      <c r="D247" s="187"/>
      <c r="E247" s="188" t="s">
        <v>35</v>
      </c>
      <c r="F247" s="286" t="s">
        <v>214</v>
      </c>
      <c r="G247" s="287"/>
      <c r="H247" s="287"/>
      <c r="I247" s="287"/>
      <c r="J247" s="187"/>
      <c r="K247" s="189" t="s">
        <v>35</v>
      </c>
      <c r="L247" s="187"/>
      <c r="M247" s="187"/>
      <c r="N247" s="187"/>
      <c r="O247" s="187"/>
      <c r="P247" s="187"/>
      <c r="Q247" s="187"/>
      <c r="R247" s="190"/>
      <c r="T247" s="191"/>
      <c r="U247" s="187"/>
      <c r="V247" s="187"/>
      <c r="W247" s="187"/>
      <c r="X247" s="187"/>
      <c r="Y247" s="187"/>
      <c r="Z247" s="187"/>
      <c r="AA247" s="192"/>
      <c r="AT247" s="193" t="s">
        <v>210</v>
      </c>
      <c r="AU247" s="193" t="s">
        <v>123</v>
      </c>
      <c r="AV247" s="11" t="s">
        <v>26</v>
      </c>
      <c r="AW247" s="11" t="s">
        <v>42</v>
      </c>
      <c r="AX247" s="11" t="s">
        <v>86</v>
      </c>
      <c r="AY247" s="193" t="s">
        <v>203</v>
      </c>
    </row>
    <row r="248" spans="2:65" s="10" customFormat="1" ht="22.5" customHeight="1">
      <c r="B248" s="178"/>
      <c r="C248" s="179"/>
      <c r="D248" s="179"/>
      <c r="E248" s="180" t="s">
        <v>35</v>
      </c>
      <c r="F248" s="288" t="s">
        <v>379</v>
      </c>
      <c r="G248" s="289"/>
      <c r="H248" s="289"/>
      <c r="I248" s="289"/>
      <c r="J248" s="179"/>
      <c r="K248" s="181">
        <v>1.008</v>
      </c>
      <c r="L248" s="179"/>
      <c r="M248" s="179"/>
      <c r="N248" s="179"/>
      <c r="O248" s="179"/>
      <c r="P248" s="179"/>
      <c r="Q248" s="179"/>
      <c r="R248" s="182"/>
      <c r="T248" s="183"/>
      <c r="U248" s="179"/>
      <c r="V248" s="179"/>
      <c r="W248" s="179"/>
      <c r="X248" s="179"/>
      <c r="Y248" s="179"/>
      <c r="Z248" s="179"/>
      <c r="AA248" s="184"/>
      <c r="AT248" s="185" t="s">
        <v>210</v>
      </c>
      <c r="AU248" s="185" t="s">
        <v>123</v>
      </c>
      <c r="AV248" s="10" t="s">
        <v>123</v>
      </c>
      <c r="AW248" s="10" t="s">
        <v>42</v>
      </c>
      <c r="AX248" s="10" t="s">
        <v>26</v>
      </c>
      <c r="AY248" s="185" t="s">
        <v>203</v>
      </c>
    </row>
    <row r="249" spans="2:65" s="1" customFormat="1" ht="31.5" customHeight="1">
      <c r="B249" s="37"/>
      <c r="C249" s="171" t="s">
        <v>380</v>
      </c>
      <c r="D249" s="171" t="s">
        <v>204</v>
      </c>
      <c r="E249" s="172" t="s">
        <v>381</v>
      </c>
      <c r="F249" s="280" t="s">
        <v>382</v>
      </c>
      <c r="G249" s="280"/>
      <c r="H249" s="280"/>
      <c r="I249" s="280"/>
      <c r="J249" s="173" t="s">
        <v>219</v>
      </c>
      <c r="K249" s="174">
        <v>8.468</v>
      </c>
      <c r="L249" s="281">
        <v>0</v>
      </c>
      <c r="M249" s="282"/>
      <c r="N249" s="283">
        <f>ROUND(L249*K249,2)</f>
        <v>0</v>
      </c>
      <c r="O249" s="283"/>
      <c r="P249" s="283"/>
      <c r="Q249" s="283"/>
      <c r="R249" s="39"/>
      <c r="T249" s="175" t="s">
        <v>35</v>
      </c>
      <c r="U249" s="46" t="s">
        <v>51</v>
      </c>
      <c r="V249" s="38"/>
      <c r="W249" s="176">
        <f>V249*K249</f>
        <v>0</v>
      </c>
      <c r="X249" s="176">
        <v>0</v>
      </c>
      <c r="Y249" s="176">
        <f>X249*K249</f>
        <v>0</v>
      </c>
      <c r="Z249" s="176">
        <v>3.4000000000000002E-2</v>
      </c>
      <c r="AA249" s="177">
        <f>Z249*K249</f>
        <v>0.287912</v>
      </c>
      <c r="AR249" s="20" t="s">
        <v>208</v>
      </c>
      <c r="AT249" s="20" t="s">
        <v>204</v>
      </c>
      <c r="AU249" s="20" t="s">
        <v>123</v>
      </c>
      <c r="AY249" s="20" t="s">
        <v>203</v>
      </c>
      <c r="BE249" s="112">
        <f>IF(U249="základní",N249,0)</f>
        <v>0</v>
      </c>
      <c r="BF249" s="112">
        <f>IF(U249="snížená",N249,0)</f>
        <v>0</v>
      </c>
      <c r="BG249" s="112">
        <f>IF(U249="zákl. přenesená",N249,0)</f>
        <v>0</v>
      </c>
      <c r="BH249" s="112">
        <f>IF(U249="sníž. přenesená",N249,0)</f>
        <v>0</v>
      </c>
      <c r="BI249" s="112">
        <f>IF(U249="nulová",N249,0)</f>
        <v>0</v>
      </c>
      <c r="BJ249" s="20" t="s">
        <v>26</v>
      </c>
      <c r="BK249" s="112">
        <f>ROUND(L249*K249,2)</f>
        <v>0</v>
      </c>
      <c r="BL249" s="20" t="s">
        <v>208</v>
      </c>
      <c r="BM249" s="20" t="s">
        <v>383</v>
      </c>
    </row>
    <row r="250" spans="2:65" s="11" customFormat="1" ht="22.5" customHeight="1">
      <c r="B250" s="186"/>
      <c r="C250" s="187"/>
      <c r="D250" s="187"/>
      <c r="E250" s="188" t="s">
        <v>35</v>
      </c>
      <c r="F250" s="286" t="s">
        <v>214</v>
      </c>
      <c r="G250" s="287"/>
      <c r="H250" s="287"/>
      <c r="I250" s="287"/>
      <c r="J250" s="187"/>
      <c r="K250" s="189" t="s">
        <v>35</v>
      </c>
      <c r="L250" s="187"/>
      <c r="M250" s="187"/>
      <c r="N250" s="187"/>
      <c r="O250" s="187"/>
      <c r="P250" s="187"/>
      <c r="Q250" s="187"/>
      <c r="R250" s="190"/>
      <c r="T250" s="191"/>
      <c r="U250" s="187"/>
      <c r="V250" s="187"/>
      <c r="W250" s="187"/>
      <c r="X250" s="187"/>
      <c r="Y250" s="187"/>
      <c r="Z250" s="187"/>
      <c r="AA250" s="192"/>
      <c r="AT250" s="193" t="s">
        <v>210</v>
      </c>
      <c r="AU250" s="193" t="s">
        <v>123</v>
      </c>
      <c r="AV250" s="11" t="s">
        <v>26</v>
      </c>
      <c r="AW250" s="11" t="s">
        <v>42</v>
      </c>
      <c r="AX250" s="11" t="s">
        <v>86</v>
      </c>
      <c r="AY250" s="193" t="s">
        <v>203</v>
      </c>
    </row>
    <row r="251" spans="2:65" s="10" customFormat="1" ht="22.5" customHeight="1">
      <c r="B251" s="178"/>
      <c r="C251" s="179"/>
      <c r="D251" s="179"/>
      <c r="E251" s="180" t="s">
        <v>35</v>
      </c>
      <c r="F251" s="288" t="s">
        <v>384</v>
      </c>
      <c r="G251" s="289"/>
      <c r="H251" s="289"/>
      <c r="I251" s="289"/>
      <c r="J251" s="179"/>
      <c r="K251" s="181">
        <v>8.468</v>
      </c>
      <c r="L251" s="179"/>
      <c r="M251" s="179"/>
      <c r="N251" s="179"/>
      <c r="O251" s="179"/>
      <c r="P251" s="179"/>
      <c r="Q251" s="179"/>
      <c r="R251" s="182"/>
      <c r="T251" s="183"/>
      <c r="U251" s="179"/>
      <c r="V251" s="179"/>
      <c r="W251" s="179"/>
      <c r="X251" s="179"/>
      <c r="Y251" s="179"/>
      <c r="Z251" s="179"/>
      <c r="AA251" s="184"/>
      <c r="AT251" s="185" t="s">
        <v>210</v>
      </c>
      <c r="AU251" s="185" t="s">
        <v>123</v>
      </c>
      <c r="AV251" s="10" t="s">
        <v>123</v>
      </c>
      <c r="AW251" s="10" t="s">
        <v>42</v>
      </c>
      <c r="AX251" s="10" t="s">
        <v>26</v>
      </c>
      <c r="AY251" s="185" t="s">
        <v>203</v>
      </c>
    </row>
    <row r="252" spans="2:65" s="1" customFormat="1" ht="22.5" customHeight="1">
      <c r="B252" s="37"/>
      <c r="C252" s="171" t="s">
        <v>385</v>
      </c>
      <c r="D252" s="171" t="s">
        <v>204</v>
      </c>
      <c r="E252" s="172" t="s">
        <v>386</v>
      </c>
      <c r="F252" s="280" t="s">
        <v>387</v>
      </c>
      <c r="G252" s="280"/>
      <c r="H252" s="280"/>
      <c r="I252" s="280"/>
      <c r="J252" s="173" t="s">
        <v>219</v>
      </c>
      <c r="K252" s="174">
        <v>6</v>
      </c>
      <c r="L252" s="281">
        <v>0</v>
      </c>
      <c r="M252" s="282"/>
      <c r="N252" s="283">
        <f>ROUND(L252*K252,2)</f>
        <v>0</v>
      </c>
      <c r="O252" s="283"/>
      <c r="P252" s="283"/>
      <c r="Q252" s="283"/>
      <c r="R252" s="39"/>
      <c r="T252" s="175" t="s">
        <v>35</v>
      </c>
      <c r="U252" s="46" t="s">
        <v>51</v>
      </c>
      <c r="V252" s="38"/>
      <c r="W252" s="176">
        <f>V252*K252</f>
        <v>0</v>
      </c>
      <c r="X252" s="176">
        <v>0</v>
      </c>
      <c r="Y252" s="176">
        <f>X252*K252</f>
        <v>0</v>
      </c>
      <c r="Z252" s="176">
        <v>7.5999999999999998E-2</v>
      </c>
      <c r="AA252" s="177">
        <f>Z252*K252</f>
        <v>0.45599999999999996</v>
      </c>
      <c r="AR252" s="20" t="s">
        <v>208</v>
      </c>
      <c r="AT252" s="20" t="s">
        <v>204</v>
      </c>
      <c r="AU252" s="20" t="s">
        <v>123</v>
      </c>
      <c r="AY252" s="20" t="s">
        <v>203</v>
      </c>
      <c r="BE252" s="112">
        <f>IF(U252="základní",N252,0)</f>
        <v>0</v>
      </c>
      <c r="BF252" s="112">
        <f>IF(U252="snížená",N252,0)</f>
        <v>0</v>
      </c>
      <c r="BG252" s="112">
        <f>IF(U252="zákl. přenesená",N252,0)</f>
        <v>0</v>
      </c>
      <c r="BH252" s="112">
        <f>IF(U252="sníž. přenesená",N252,0)</f>
        <v>0</v>
      </c>
      <c r="BI252" s="112">
        <f>IF(U252="nulová",N252,0)</f>
        <v>0</v>
      </c>
      <c r="BJ252" s="20" t="s">
        <v>26</v>
      </c>
      <c r="BK252" s="112">
        <f>ROUND(L252*K252,2)</f>
        <v>0</v>
      </c>
      <c r="BL252" s="20" t="s">
        <v>208</v>
      </c>
      <c r="BM252" s="20" t="s">
        <v>388</v>
      </c>
    </row>
    <row r="253" spans="2:65" s="11" customFormat="1" ht="22.5" customHeight="1">
      <c r="B253" s="186"/>
      <c r="C253" s="187"/>
      <c r="D253" s="187"/>
      <c r="E253" s="188" t="s">
        <v>35</v>
      </c>
      <c r="F253" s="286" t="s">
        <v>214</v>
      </c>
      <c r="G253" s="287"/>
      <c r="H253" s="287"/>
      <c r="I253" s="287"/>
      <c r="J253" s="187"/>
      <c r="K253" s="189" t="s">
        <v>35</v>
      </c>
      <c r="L253" s="187"/>
      <c r="M253" s="187"/>
      <c r="N253" s="187"/>
      <c r="O253" s="187"/>
      <c r="P253" s="187"/>
      <c r="Q253" s="187"/>
      <c r="R253" s="190"/>
      <c r="T253" s="191"/>
      <c r="U253" s="187"/>
      <c r="V253" s="187"/>
      <c r="W253" s="187"/>
      <c r="X253" s="187"/>
      <c r="Y253" s="187"/>
      <c r="Z253" s="187"/>
      <c r="AA253" s="192"/>
      <c r="AT253" s="193" t="s">
        <v>210</v>
      </c>
      <c r="AU253" s="193" t="s">
        <v>123</v>
      </c>
      <c r="AV253" s="11" t="s">
        <v>26</v>
      </c>
      <c r="AW253" s="11" t="s">
        <v>42</v>
      </c>
      <c r="AX253" s="11" t="s">
        <v>86</v>
      </c>
      <c r="AY253" s="193" t="s">
        <v>203</v>
      </c>
    </row>
    <row r="254" spans="2:65" s="10" customFormat="1" ht="22.5" customHeight="1">
      <c r="B254" s="178"/>
      <c r="C254" s="179"/>
      <c r="D254" s="179"/>
      <c r="E254" s="180" t="s">
        <v>35</v>
      </c>
      <c r="F254" s="288" t="s">
        <v>389</v>
      </c>
      <c r="G254" s="289"/>
      <c r="H254" s="289"/>
      <c r="I254" s="289"/>
      <c r="J254" s="179"/>
      <c r="K254" s="181">
        <v>6</v>
      </c>
      <c r="L254" s="179"/>
      <c r="M254" s="179"/>
      <c r="N254" s="179"/>
      <c r="O254" s="179"/>
      <c r="P254" s="179"/>
      <c r="Q254" s="179"/>
      <c r="R254" s="182"/>
      <c r="T254" s="183"/>
      <c r="U254" s="179"/>
      <c r="V254" s="179"/>
      <c r="W254" s="179"/>
      <c r="X254" s="179"/>
      <c r="Y254" s="179"/>
      <c r="Z254" s="179"/>
      <c r="AA254" s="184"/>
      <c r="AT254" s="185" t="s">
        <v>210</v>
      </c>
      <c r="AU254" s="185" t="s">
        <v>123</v>
      </c>
      <c r="AV254" s="10" t="s">
        <v>123</v>
      </c>
      <c r="AW254" s="10" t="s">
        <v>42</v>
      </c>
      <c r="AX254" s="10" t="s">
        <v>26</v>
      </c>
      <c r="AY254" s="185" t="s">
        <v>203</v>
      </c>
    </row>
    <row r="255" spans="2:65" s="1" customFormat="1" ht="31.5" customHeight="1">
      <c r="B255" s="37"/>
      <c r="C255" s="171" t="s">
        <v>390</v>
      </c>
      <c r="D255" s="171" t="s">
        <v>204</v>
      </c>
      <c r="E255" s="172" t="s">
        <v>391</v>
      </c>
      <c r="F255" s="280" t="s">
        <v>392</v>
      </c>
      <c r="G255" s="280"/>
      <c r="H255" s="280"/>
      <c r="I255" s="280"/>
      <c r="J255" s="173" t="s">
        <v>219</v>
      </c>
      <c r="K255" s="174">
        <v>2.786</v>
      </c>
      <c r="L255" s="281">
        <v>0</v>
      </c>
      <c r="M255" s="282"/>
      <c r="N255" s="283">
        <f>ROUND(L255*K255,2)</f>
        <v>0</v>
      </c>
      <c r="O255" s="283"/>
      <c r="P255" s="283"/>
      <c r="Q255" s="283"/>
      <c r="R255" s="39"/>
      <c r="T255" s="175" t="s">
        <v>35</v>
      </c>
      <c r="U255" s="46" t="s">
        <v>51</v>
      </c>
      <c r="V255" s="38"/>
      <c r="W255" s="176">
        <f>V255*K255</f>
        <v>0</v>
      </c>
      <c r="X255" s="176">
        <v>0</v>
      </c>
      <c r="Y255" s="176">
        <f>X255*K255</f>
        <v>0</v>
      </c>
      <c r="Z255" s="176">
        <v>6.2E-2</v>
      </c>
      <c r="AA255" s="177">
        <f>Z255*K255</f>
        <v>0.172732</v>
      </c>
      <c r="AR255" s="20" t="s">
        <v>208</v>
      </c>
      <c r="AT255" s="20" t="s">
        <v>204</v>
      </c>
      <c r="AU255" s="20" t="s">
        <v>123</v>
      </c>
      <c r="AY255" s="20" t="s">
        <v>203</v>
      </c>
      <c r="BE255" s="112">
        <f>IF(U255="základní",N255,0)</f>
        <v>0</v>
      </c>
      <c r="BF255" s="112">
        <f>IF(U255="snížená",N255,0)</f>
        <v>0</v>
      </c>
      <c r="BG255" s="112">
        <f>IF(U255="zákl. přenesená",N255,0)</f>
        <v>0</v>
      </c>
      <c r="BH255" s="112">
        <f>IF(U255="sníž. přenesená",N255,0)</f>
        <v>0</v>
      </c>
      <c r="BI255" s="112">
        <f>IF(U255="nulová",N255,0)</f>
        <v>0</v>
      </c>
      <c r="BJ255" s="20" t="s">
        <v>26</v>
      </c>
      <c r="BK255" s="112">
        <f>ROUND(L255*K255,2)</f>
        <v>0</v>
      </c>
      <c r="BL255" s="20" t="s">
        <v>208</v>
      </c>
      <c r="BM255" s="20" t="s">
        <v>393</v>
      </c>
    </row>
    <row r="256" spans="2:65" s="11" customFormat="1" ht="22.5" customHeight="1">
      <c r="B256" s="186"/>
      <c r="C256" s="187"/>
      <c r="D256" s="187"/>
      <c r="E256" s="188" t="s">
        <v>35</v>
      </c>
      <c r="F256" s="286" t="s">
        <v>214</v>
      </c>
      <c r="G256" s="287"/>
      <c r="H256" s="287"/>
      <c r="I256" s="287"/>
      <c r="J256" s="187"/>
      <c r="K256" s="189" t="s">
        <v>35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210</v>
      </c>
      <c r="AU256" s="193" t="s">
        <v>123</v>
      </c>
      <c r="AV256" s="11" t="s">
        <v>26</v>
      </c>
      <c r="AW256" s="11" t="s">
        <v>42</v>
      </c>
      <c r="AX256" s="11" t="s">
        <v>86</v>
      </c>
      <c r="AY256" s="193" t="s">
        <v>203</v>
      </c>
    </row>
    <row r="257" spans="2:65" s="10" customFormat="1" ht="22.5" customHeight="1">
      <c r="B257" s="178"/>
      <c r="C257" s="179"/>
      <c r="D257" s="179"/>
      <c r="E257" s="180" t="s">
        <v>35</v>
      </c>
      <c r="F257" s="288" t="s">
        <v>394</v>
      </c>
      <c r="G257" s="289"/>
      <c r="H257" s="289"/>
      <c r="I257" s="289"/>
      <c r="J257" s="179"/>
      <c r="K257" s="181">
        <v>2.786</v>
      </c>
      <c r="L257" s="179"/>
      <c r="M257" s="179"/>
      <c r="N257" s="179"/>
      <c r="O257" s="179"/>
      <c r="P257" s="179"/>
      <c r="Q257" s="179"/>
      <c r="R257" s="182"/>
      <c r="T257" s="183"/>
      <c r="U257" s="179"/>
      <c r="V257" s="179"/>
      <c r="W257" s="179"/>
      <c r="X257" s="179"/>
      <c r="Y257" s="179"/>
      <c r="Z257" s="179"/>
      <c r="AA257" s="184"/>
      <c r="AT257" s="185" t="s">
        <v>210</v>
      </c>
      <c r="AU257" s="185" t="s">
        <v>123</v>
      </c>
      <c r="AV257" s="10" t="s">
        <v>123</v>
      </c>
      <c r="AW257" s="10" t="s">
        <v>42</v>
      </c>
      <c r="AX257" s="10" t="s">
        <v>26</v>
      </c>
      <c r="AY257" s="185" t="s">
        <v>203</v>
      </c>
    </row>
    <row r="258" spans="2:65" s="1" customFormat="1" ht="31.5" customHeight="1">
      <c r="B258" s="37"/>
      <c r="C258" s="171" t="s">
        <v>395</v>
      </c>
      <c r="D258" s="171" t="s">
        <v>204</v>
      </c>
      <c r="E258" s="172" t="s">
        <v>396</v>
      </c>
      <c r="F258" s="280" t="s">
        <v>397</v>
      </c>
      <c r="G258" s="280"/>
      <c r="H258" s="280"/>
      <c r="I258" s="280"/>
      <c r="J258" s="173" t="s">
        <v>207</v>
      </c>
      <c r="K258" s="174">
        <v>16.48</v>
      </c>
      <c r="L258" s="281">
        <v>0</v>
      </c>
      <c r="M258" s="282"/>
      <c r="N258" s="283">
        <f>ROUND(L258*K258,2)</f>
        <v>0</v>
      </c>
      <c r="O258" s="283"/>
      <c r="P258" s="283"/>
      <c r="Q258" s="283"/>
      <c r="R258" s="39"/>
      <c r="T258" s="175" t="s">
        <v>35</v>
      </c>
      <c r="U258" s="46" t="s">
        <v>51</v>
      </c>
      <c r="V258" s="38"/>
      <c r="W258" s="176">
        <f>V258*K258</f>
        <v>0</v>
      </c>
      <c r="X258" s="176">
        <v>0</v>
      </c>
      <c r="Y258" s="176">
        <f>X258*K258</f>
        <v>0</v>
      </c>
      <c r="Z258" s="176">
        <v>0.04</v>
      </c>
      <c r="AA258" s="177">
        <f>Z258*K258</f>
        <v>0.65920000000000001</v>
      </c>
      <c r="AR258" s="20" t="s">
        <v>208</v>
      </c>
      <c r="AT258" s="20" t="s">
        <v>204</v>
      </c>
      <c r="AU258" s="20" t="s">
        <v>123</v>
      </c>
      <c r="AY258" s="20" t="s">
        <v>203</v>
      </c>
      <c r="BE258" s="112">
        <f>IF(U258="základní",N258,0)</f>
        <v>0</v>
      </c>
      <c r="BF258" s="112">
        <f>IF(U258="snížená",N258,0)</f>
        <v>0</v>
      </c>
      <c r="BG258" s="112">
        <f>IF(U258="zákl. přenesená",N258,0)</f>
        <v>0</v>
      </c>
      <c r="BH258" s="112">
        <f>IF(U258="sníž. přenesená",N258,0)</f>
        <v>0</v>
      </c>
      <c r="BI258" s="112">
        <f>IF(U258="nulová",N258,0)</f>
        <v>0</v>
      </c>
      <c r="BJ258" s="20" t="s">
        <v>26</v>
      </c>
      <c r="BK258" s="112">
        <f>ROUND(L258*K258,2)</f>
        <v>0</v>
      </c>
      <c r="BL258" s="20" t="s">
        <v>208</v>
      </c>
      <c r="BM258" s="20" t="s">
        <v>398</v>
      </c>
    </row>
    <row r="259" spans="2:65" s="11" customFormat="1" ht="22.5" customHeight="1">
      <c r="B259" s="186"/>
      <c r="C259" s="187"/>
      <c r="D259" s="187"/>
      <c r="E259" s="188" t="s">
        <v>35</v>
      </c>
      <c r="F259" s="286" t="s">
        <v>214</v>
      </c>
      <c r="G259" s="287"/>
      <c r="H259" s="287"/>
      <c r="I259" s="287"/>
      <c r="J259" s="187"/>
      <c r="K259" s="189" t="s">
        <v>35</v>
      </c>
      <c r="L259" s="187"/>
      <c r="M259" s="187"/>
      <c r="N259" s="187"/>
      <c r="O259" s="187"/>
      <c r="P259" s="187"/>
      <c r="Q259" s="187"/>
      <c r="R259" s="190"/>
      <c r="T259" s="191"/>
      <c r="U259" s="187"/>
      <c r="V259" s="187"/>
      <c r="W259" s="187"/>
      <c r="X259" s="187"/>
      <c r="Y259" s="187"/>
      <c r="Z259" s="187"/>
      <c r="AA259" s="192"/>
      <c r="AT259" s="193" t="s">
        <v>210</v>
      </c>
      <c r="AU259" s="193" t="s">
        <v>123</v>
      </c>
      <c r="AV259" s="11" t="s">
        <v>26</v>
      </c>
      <c r="AW259" s="11" t="s">
        <v>42</v>
      </c>
      <c r="AX259" s="11" t="s">
        <v>86</v>
      </c>
      <c r="AY259" s="193" t="s">
        <v>203</v>
      </c>
    </row>
    <row r="260" spans="2:65" s="10" customFormat="1" ht="22.5" customHeight="1">
      <c r="B260" s="178"/>
      <c r="C260" s="179"/>
      <c r="D260" s="179"/>
      <c r="E260" s="180" t="s">
        <v>129</v>
      </c>
      <c r="F260" s="288" t="s">
        <v>399</v>
      </c>
      <c r="G260" s="289"/>
      <c r="H260" s="289"/>
      <c r="I260" s="289"/>
      <c r="J260" s="179"/>
      <c r="K260" s="181">
        <v>16.48</v>
      </c>
      <c r="L260" s="179"/>
      <c r="M260" s="179"/>
      <c r="N260" s="179"/>
      <c r="O260" s="179"/>
      <c r="P260" s="179"/>
      <c r="Q260" s="179"/>
      <c r="R260" s="182"/>
      <c r="T260" s="183"/>
      <c r="U260" s="179"/>
      <c r="V260" s="179"/>
      <c r="W260" s="179"/>
      <c r="X260" s="179"/>
      <c r="Y260" s="179"/>
      <c r="Z260" s="179"/>
      <c r="AA260" s="184"/>
      <c r="AT260" s="185" t="s">
        <v>210</v>
      </c>
      <c r="AU260" s="185" t="s">
        <v>123</v>
      </c>
      <c r="AV260" s="10" t="s">
        <v>123</v>
      </c>
      <c r="AW260" s="10" t="s">
        <v>42</v>
      </c>
      <c r="AX260" s="10" t="s">
        <v>26</v>
      </c>
      <c r="AY260" s="185" t="s">
        <v>203</v>
      </c>
    </row>
    <row r="261" spans="2:65" s="1" customFormat="1" ht="31.5" customHeight="1">
      <c r="B261" s="37"/>
      <c r="C261" s="171" t="s">
        <v>400</v>
      </c>
      <c r="D261" s="171" t="s">
        <v>204</v>
      </c>
      <c r="E261" s="172" t="s">
        <v>401</v>
      </c>
      <c r="F261" s="280" t="s">
        <v>402</v>
      </c>
      <c r="G261" s="280"/>
      <c r="H261" s="280"/>
      <c r="I261" s="280"/>
      <c r="J261" s="173" t="s">
        <v>219</v>
      </c>
      <c r="K261" s="174">
        <v>4.25</v>
      </c>
      <c r="L261" s="281">
        <v>0</v>
      </c>
      <c r="M261" s="282"/>
      <c r="N261" s="283">
        <f>ROUND(L261*K261,2)</f>
        <v>0</v>
      </c>
      <c r="O261" s="283"/>
      <c r="P261" s="283"/>
      <c r="Q261" s="283"/>
      <c r="R261" s="39"/>
      <c r="T261" s="175" t="s">
        <v>35</v>
      </c>
      <c r="U261" s="46" t="s">
        <v>51</v>
      </c>
      <c r="V261" s="38"/>
      <c r="W261" s="176">
        <f>V261*K261</f>
        <v>0</v>
      </c>
      <c r="X261" s="176">
        <v>0</v>
      </c>
      <c r="Y261" s="176">
        <f>X261*K261</f>
        <v>0</v>
      </c>
      <c r="Z261" s="176">
        <v>4.5999999999999999E-2</v>
      </c>
      <c r="AA261" s="177">
        <f>Z261*K261</f>
        <v>0.19550000000000001</v>
      </c>
      <c r="AR261" s="20" t="s">
        <v>208</v>
      </c>
      <c r="AT261" s="20" t="s">
        <v>204</v>
      </c>
      <c r="AU261" s="20" t="s">
        <v>123</v>
      </c>
      <c r="AY261" s="20" t="s">
        <v>203</v>
      </c>
      <c r="BE261" s="112">
        <f>IF(U261="základní",N261,0)</f>
        <v>0</v>
      </c>
      <c r="BF261" s="112">
        <f>IF(U261="snížená",N261,0)</f>
        <v>0</v>
      </c>
      <c r="BG261" s="112">
        <f>IF(U261="zákl. přenesená",N261,0)</f>
        <v>0</v>
      </c>
      <c r="BH261" s="112">
        <f>IF(U261="sníž. přenesená",N261,0)</f>
        <v>0</v>
      </c>
      <c r="BI261" s="112">
        <f>IF(U261="nulová",N261,0)</f>
        <v>0</v>
      </c>
      <c r="BJ261" s="20" t="s">
        <v>26</v>
      </c>
      <c r="BK261" s="112">
        <f>ROUND(L261*K261,2)</f>
        <v>0</v>
      </c>
      <c r="BL261" s="20" t="s">
        <v>208</v>
      </c>
      <c r="BM261" s="20" t="s">
        <v>403</v>
      </c>
    </row>
    <row r="262" spans="2:65" s="11" customFormat="1" ht="22.5" customHeight="1">
      <c r="B262" s="186"/>
      <c r="C262" s="187"/>
      <c r="D262" s="187"/>
      <c r="E262" s="188" t="s">
        <v>35</v>
      </c>
      <c r="F262" s="286" t="s">
        <v>214</v>
      </c>
      <c r="G262" s="287"/>
      <c r="H262" s="287"/>
      <c r="I262" s="287"/>
      <c r="J262" s="187"/>
      <c r="K262" s="189" t="s">
        <v>35</v>
      </c>
      <c r="L262" s="187"/>
      <c r="M262" s="187"/>
      <c r="N262" s="187"/>
      <c r="O262" s="187"/>
      <c r="P262" s="187"/>
      <c r="Q262" s="187"/>
      <c r="R262" s="190"/>
      <c r="T262" s="191"/>
      <c r="U262" s="187"/>
      <c r="V262" s="187"/>
      <c r="W262" s="187"/>
      <c r="X262" s="187"/>
      <c r="Y262" s="187"/>
      <c r="Z262" s="187"/>
      <c r="AA262" s="192"/>
      <c r="AT262" s="193" t="s">
        <v>210</v>
      </c>
      <c r="AU262" s="193" t="s">
        <v>123</v>
      </c>
      <c r="AV262" s="11" t="s">
        <v>26</v>
      </c>
      <c r="AW262" s="11" t="s">
        <v>42</v>
      </c>
      <c r="AX262" s="11" t="s">
        <v>86</v>
      </c>
      <c r="AY262" s="193" t="s">
        <v>203</v>
      </c>
    </row>
    <row r="263" spans="2:65" s="10" customFormat="1" ht="22.5" customHeight="1">
      <c r="B263" s="178"/>
      <c r="C263" s="179"/>
      <c r="D263" s="179"/>
      <c r="E263" s="180" t="s">
        <v>124</v>
      </c>
      <c r="F263" s="288" t="s">
        <v>404</v>
      </c>
      <c r="G263" s="289"/>
      <c r="H263" s="289"/>
      <c r="I263" s="289"/>
      <c r="J263" s="179"/>
      <c r="K263" s="181">
        <v>4.25</v>
      </c>
      <c r="L263" s="179"/>
      <c r="M263" s="179"/>
      <c r="N263" s="179"/>
      <c r="O263" s="179"/>
      <c r="P263" s="179"/>
      <c r="Q263" s="179"/>
      <c r="R263" s="182"/>
      <c r="T263" s="183"/>
      <c r="U263" s="179"/>
      <c r="V263" s="179"/>
      <c r="W263" s="179"/>
      <c r="X263" s="179"/>
      <c r="Y263" s="179"/>
      <c r="Z263" s="179"/>
      <c r="AA263" s="184"/>
      <c r="AT263" s="185" t="s">
        <v>210</v>
      </c>
      <c r="AU263" s="185" t="s">
        <v>123</v>
      </c>
      <c r="AV263" s="10" t="s">
        <v>123</v>
      </c>
      <c r="AW263" s="10" t="s">
        <v>42</v>
      </c>
      <c r="AX263" s="10" t="s">
        <v>26</v>
      </c>
      <c r="AY263" s="185" t="s">
        <v>203</v>
      </c>
    </row>
    <row r="264" spans="2:65" s="1" customFormat="1" ht="31.5" customHeight="1">
      <c r="B264" s="37"/>
      <c r="C264" s="171" t="s">
        <v>405</v>
      </c>
      <c r="D264" s="171" t="s">
        <v>204</v>
      </c>
      <c r="E264" s="172" t="s">
        <v>406</v>
      </c>
      <c r="F264" s="280" t="s">
        <v>407</v>
      </c>
      <c r="G264" s="280"/>
      <c r="H264" s="280"/>
      <c r="I264" s="280"/>
      <c r="J264" s="173" t="s">
        <v>219</v>
      </c>
      <c r="K264" s="174">
        <v>6.66</v>
      </c>
      <c r="L264" s="281">
        <v>0</v>
      </c>
      <c r="M264" s="282"/>
      <c r="N264" s="283">
        <f>ROUND(L264*K264,2)</f>
        <v>0</v>
      </c>
      <c r="O264" s="283"/>
      <c r="P264" s="283"/>
      <c r="Q264" s="283"/>
      <c r="R264" s="39"/>
      <c r="T264" s="175" t="s">
        <v>35</v>
      </c>
      <c r="U264" s="46" t="s">
        <v>51</v>
      </c>
      <c r="V264" s="38"/>
      <c r="W264" s="176">
        <f>V264*K264</f>
        <v>0</v>
      </c>
      <c r="X264" s="176">
        <v>0</v>
      </c>
      <c r="Y264" s="176">
        <f>X264*K264</f>
        <v>0</v>
      </c>
      <c r="Z264" s="176">
        <v>1.6E-2</v>
      </c>
      <c r="AA264" s="177">
        <f>Z264*K264</f>
        <v>0.10656</v>
      </c>
      <c r="AR264" s="20" t="s">
        <v>208</v>
      </c>
      <c r="AT264" s="20" t="s">
        <v>204</v>
      </c>
      <c r="AU264" s="20" t="s">
        <v>123</v>
      </c>
      <c r="AY264" s="20" t="s">
        <v>203</v>
      </c>
      <c r="BE264" s="112">
        <f>IF(U264="základní",N264,0)</f>
        <v>0</v>
      </c>
      <c r="BF264" s="112">
        <f>IF(U264="snížená",N264,0)</f>
        <v>0</v>
      </c>
      <c r="BG264" s="112">
        <f>IF(U264="zákl. přenesená",N264,0)</f>
        <v>0</v>
      </c>
      <c r="BH264" s="112">
        <f>IF(U264="sníž. přenesená",N264,0)</f>
        <v>0</v>
      </c>
      <c r="BI264" s="112">
        <f>IF(U264="nulová",N264,0)</f>
        <v>0</v>
      </c>
      <c r="BJ264" s="20" t="s">
        <v>26</v>
      </c>
      <c r="BK264" s="112">
        <f>ROUND(L264*K264,2)</f>
        <v>0</v>
      </c>
      <c r="BL264" s="20" t="s">
        <v>208</v>
      </c>
      <c r="BM264" s="20" t="s">
        <v>408</v>
      </c>
    </row>
    <row r="265" spans="2:65" s="10" customFormat="1" ht="22.5" customHeight="1">
      <c r="B265" s="178"/>
      <c r="C265" s="179"/>
      <c r="D265" s="179"/>
      <c r="E265" s="180" t="s">
        <v>35</v>
      </c>
      <c r="F265" s="284" t="s">
        <v>143</v>
      </c>
      <c r="G265" s="285"/>
      <c r="H265" s="285"/>
      <c r="I265" s="285"/>
      <c r="J265" s="179"/>
      <c r="K265" s="181">
        <v>6.66</v>
      </c>
      <c r="L265" s="179"/>
      <c r="M265" s="179"/>
      <c r="N265" s="179"/>
      <c r="O265" s="179"/>
      <c r="P265" s="179"/>
      <c r="Q265" s="179"/>
      <c r="R265" s="182"/>
      <c r="T265" s="183"/>
      <c r="U265" s="179"/>
      <c r="V265" s="179"/>
      <c r="W265" s="179"/>
      <c r="X265" s="179"/>
      <c r="Y265" s="179"/>
      <c r="Z265" s="179"/>
      <c r="AA265" s="184"/>
      <c r="AT265" s="185" t="s">
        <v>210</v>
      </c>
      <c r="AU265" s="185" t="s">
        <v>123</v>
      </c>
      <c r="AV265" s="10" t="s">
        <v>123</v>
      </c>
      <c r="AW265" s="10" t="s">
        <v>42</v>
      </c>
      <c r="AX265" s="10" t="s">
        <v>26</v>
      </c>
      <c r="AY265" s="185" t="s">
        <v>203</v>
      </c>
    </row>
    <row r="266" spans="2:65" s="1" customFormat="1" ht="31.5" customHeight="1">
      <c r="B266" s="37"/>
      <c r="C266" s="171" t="s">
        <v>409</v>
      </c>
      <c r="D266" s="171" t="s">
        <v>204</v>
      </c>
      <c r="E266" s="172" t="s">
        <v>410</v>
      </c>
      <c r="F266" s="280" t="s">
        <v>411</v>
      </c>
      <c r="G266" s="280"/>
      <c r="H266" s="280"/>
      <c r="I266" s="280"/>
      <c r="J266" s="173" t="s">
        <v>219</v>
      </c>
      <c r="K266" s="174">
        <v>73.222999999999999</v>
      </c>
      <c r="L266" s="281">
        <v>0</v>
      </c>
      <c r="M266" s="282"/>
      <c r="N266" s="283">
        <f>ROUND(L266*K266,2)</f>
        <v>0</v>
      </c>
      <c r="O266" s="283"/>
      <c r="P266" s="283"/>
      <c r="Q266" s="283"/>
      <c r="R266" s="39"/>
      <c r="T266" s="175" t="s">
        <v>35</v>
      </c>
      <c r="U266" s="46" t="s">
        <v>51</v>
      </c>
      <c r="V266" s="38"/>
      <c r="W266" s="176">
        <f>V266*K266</f>
        <v>0</v>
      </c>
      <c r="X266" s="176">
        <v>0</v>
      </c>
      <c r="Y266" s="176">
        <f>X266*K266</f>
        <v>0</v>
      </c>
      <c r="Z266" s="176">
        <v>5.8999999999999997E-2</v>
      </c>
      <c r="AA266" s="177">
        <f>Z266*K266</f>
        <v>4.320157</v>
      </c>
      <c r="AR266" s="20" t="s">
        <v>208</v>
      </c>
      <c r="AT266" s="20" t="s">
        <v>204</v>
      </c>
      <c r="AU266" s="20" t="s">
        <v>123</v>
      </c>
      <c r="AY266" s="20" t="s">
        <v>203</v>
      </c>
      <c r="BE266" s="112">
        <f>IF(U266="základní",N266,0)</f>
        <v>0</v>
      </c>
      <c r="BF266" s="112">
        <f>IF(U266="snížená",N266,0)</f>
        <v>0</v>
      </c>
      <c r="BG266" s="112">
        <f>IF(U266="zákl. přenesená",N266,0)</f>
        <v>0</v>
      </c>
      <c r="BH266" s="112">
        <f>IF(U266="sníž. přenesená",N266,0)</f>
        <v>0</v>
      </c>
      <c r="BI266" s="112">
        <f>IF(U266="nulová",N266,0)</f>
        <v>0</v>
      </c>
      <c r="BJ266" s="20" t="s">
        <v>26</v>
      </c>
      <c r="BK266" s="112">
        <f>ROUND(L266*K266,2)</f>
        <v>0</v>
      </c>
      <c r="BL266" s="20" t="s">
        <v>208</v>
      </c>
      <c r="BM266" s="20" t="s">
        <v>412</v>
      </c>
    </row>
    <row r="267" spans="2:65" s="11" customFormat="1" ht="22.5" customHeight="1">
      <c r="B267" s="186"/>
      <c r="C267" s="187"/>
      <c r="D267" s="187"/>
      <c r="E267" s="188" t="s">
        <v>35</v>
      </c>
      <c r="F267" s="286" t="s">
        <v>214</v>
      </c>
      <c r="G267" s="287"/>
      <c r="H267" s="287"/>
      <c r="I267" s="287"/>
      <c r="J267" s="187"/>
      <c r="K267" s="189" t="s">
        <v>35</v>
      </c>
      <c r="L267" s="187"/>
      <c r="M267" s="187"/>
      <c r="N267" s="187"/>
      <c r="O267" s="187"/>
      <c r="P267" s="187"/>
      <c r="Q267" s="187"/>
      <c r="R267" s="190"/>
      <c r="T267" s="191"/>
      <c r="U267" s="187"/>
      <c r="V267" s="187"/>
      <c r="W267" s="187"/>
      <c r="X267" s="187"/>
      <c r="Y267" s="187"/>
      <c r="Z267" s="187"/>
      <c r="AA267" s="192"/>
      <c r="AT267" s="193" t="s">
        <v>210</v>
      </c>
      <c r="AU267" s="193" t="s">
        <v>123</v>
      </c>
      <c r="AV267" s="11" t="s">
        <v>26</v>
      </c>
      <c r="AW267" s="11" t="s">
        <v>42</v>
      </c>
      <c r="AX267" s="11" t="s">
        <v>86</v>
      </c>
      <c r="AY267" s="193" t="s">
        <v>203</v>
      </c>
    </row>
    <row r="268" spans="2:65" s="10" customFormat="1" ht="22.5" customHeight="1">
      <c r="B268" s="178"/>
      <c r="C268" s="179"/>
      <c r="D268" s="179"/>
      <c r="E268" s="180" t="s">
        <v>127</v>
      </c>
      <c r="F268" s="288" t="s">
        <v>413</v>
      </c>
      <c r="G268" s="289"/>
      <c r="H268" s="289"/>
      <c r="I268" s="289"/>
      <c r="J268" s="179"/>
      <c r="K268" s="181">
        <v>73.222999999999999</v>
      </c>
      <c r="L268" s="179"/>
      <c r="M268" s="179"/>
      <c r="N268" s="179"/>
      <c r="O268" s="179"/>
      <c r="P268" s="179"/>
      <c r="Q268" s="179"/>
      <c r="R268" s="182"/>
      <c r="T268" s="183"/>
      <c r="U268" s="179"/>
      <c r="V268" s="179"/>
      <c r="W268" s="179"/>
      <c r="X268" s="179"/>
      <c r="Y268" s="179"/>
      <c r="Z268" s="179"/>
      <c r="AA268" s="184"/>
      <c r="AT268" s="185" t="s">
        <v>210</v>
      </c>
      <c r="AU268" s="185" t="s">
        <v>123</v>
      </c>
      <c r="AV268" s="10" t="s">
        <v>123</v>
      </c>
      <c r="AW268" s="10" t="s">
        <v>42</v>
      </c>
      <c r="AX268" s="10" t="s">
        <v>26</v>
      </c>
      <c r="AY268" s="185" t="s">
        <v>203</v>
      </c>
    </row>
    <row r="269" spans="2:65" s="1" customFormat="1" ht="31.5" customHeight="1">
      <c r="B269" s="37"/>
      <c r="C269" s="171" t="s">
        <v>414</v>
      </c>
      <c r="D269" s="171" t="s">
        <v>204</v>
      </c>
      <c r="E269" s="172" t="s">
        <v>415</v>
      </c>
      <c r="F269" s="280" t="s">
        <v>416</v>
      </c>
      <c r="G269" s="280"/>
      <c r="H269" s="280"/>
      <c r="I269" s="280"/>
      <c r="J269" s="173" t="s">
        <v>219</v>
      </c>
      <c r="K269" s="174">
        <v>10.6</v>
      </c>
      <c r="L269" s="281">
        <v>0</v>
      </c>
      <c r="M269" s="282"/>
      <c r="N269" s="283">
        <f>ROUND(L269*K269,2)</f>
        <v>0</v>
      </c>
      <c r="O269" s="283"/>
      <c r="P269" s="283"/>
      <c r="Q269" s="283"/>
      <c r="R269" s="39"/>
      <c r="T269" s="175" t="s">
        <v>35</v>
      </c>
      <c r="U269" s="46" t="s">
        <v>51</v>
      </c>
      <c r="V269" s="38"/>
      <c r="W269" s="176">
        <f>V269*K269</f>
        <v>0</v>
      </c>
      <c r="X269" s="176">
        <v>0</v>
      </c>
      <c r="Y269" s="176">
        <f>X269*K269</f>
        <v>0</v>
      </c>
      <c r="Z269" s="176">
        <v>6.8000000000000005E-2</v>
      </c>
      <c r="AA269" s="177">
        <f>Z269*K269</f>
        <v>0.7208</v>
      </c>
      <c r="AR269" s="20" t="s">
        <v>208</v>
      </c>
      <c r="AT269" s="20" t="s">
        <v>204</v>
      </c>
      <c r="AU269" s="20" t="s">
        <v>123</v>
      </c>
      <c r="AY269" s="20" t="s">
        <v>203</v>
      </c>
      <c r="BE269" s="112">
        <f>IF(U269="základní",N269,0)</f>
        <v>0</v>
      </c>
      <c r="BF269" s="112">
        <f>IF(U269="snížená",N269,0)</f>
        <v>0</v>
      </c>
      <c r="BG269" s="112">
        <f>IF(U269="zákl. přenesená",N269,0)</f>
        <v>0</v>
      </c>
      <c r="BH269" s="112">
        <f>IF(U269="sníž. přenesená",N269,0)</f>
        <v>0</v>
      </c>
      <c r="BI269" s="112">
        <f>IF(U269="nulová",N269,0)</f>
        <v>0</v>
      </c>
      <c r="BJ269" s="20" t="s">
        <v>26</v>
      </c>
      <c r="BK269" s="112">
        <f>ROUND(L269*K269,2)</f>
        <v>0</v>
      </c>
      <c r="BL269" s="20" t="s">
        <v>208</v>
      </c>
      <c r="BM269" s="20" t="s">
        <v>417</v>
      </c>
    </row>
    <row r="270" spans="2:65" s="11" customFormat="1" ht="22.5" customHeight="1">
      <c r="B270" s="186"/>
      <c r="C270" s="187"/>
      <c r="D270" s="187"/>
      <c r="E270" s="188" t="s">
        <v>35</v>
      </c>
      <c r="F270" s="286" t="s">
        <v>214</v>
      </c>
      <c r="G270" s="287"/>
      <c r="H270" s="287"/>
      <c r="I270" s="287"/>
      <c r="J270" s="187"/>
      <c r="K270" s="189" t="s">
        <v>35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210</v>
      </c>
      <c r="AU270" s="193" t="s">
        <v>123</v>
      </c>
      <c r="AV270" s="11" t="s">
        <v>26</v>
      </c>
      <c r="AW270" s="11" t="s">
        <v>42</v>
      </c>
      <c r="AX270" s="11" t="s">
        <v>86</v>
      </c>
      <c r="AY270" s="193" t="s">
        <v>203</v>
      </c>
    </row>
    <row r="271" spans="2:65" s="10" customFormat="1" ht="22.5" customHeight="1">
      <c r="B271" s="178"/>
      <c r="C271" s="179"/>
      <c r="D271" s="179"/>
      <c r="E271" s="180" t="s">
        <v>121</v>
      </c>
      <c r="F271" s="288" t="s">
        <v>418</v>
      </c>
      <c r="G271" s="289"/>
      <c r="H271" s="289"/>
      <c r="I271" s="289"/>
      <c r="J271" s="179"/>
      <c r="K271" s="181">
        <v>10.6</v>
      </c>
      <c r="L271" s="179"/>
      <c r="M271" s="179"/>
      <c r="N271" s="179"/>
      <c r="O271" s="179"/>
      <c r="P271" s="179"/>
      <c r="Q271" s="179"/>
      <c r="R271" s="182"/>
      <c r="T271" s="183"/>
      <c r="U271" s="179"/>
      <c r="V271" s="179"/>
      <c r="W271" s="179"/>
      <c r="X271" s="179"/>
      <c r="Y271" s="179"/>
      <c r="Z271" s="179"/>
      <c r="AA271" s="184"/>
      <c r="AT271" s="185" t="s">
        <v>210</v>
      </c>
      <c r="AU271" s="185" t="s">
        <v>123</v>
      </c>
      <c r="AV271" s="10" t="s">
        <v>123</v>
      </c>
      <c r="AW271" s="10" t="s">
        <v>42</v>
      </c>
      <c r="AX271" s="10" t="s">
        <v>26</v>
      </c>
      <c r="AY271" s="185" t="s">
        <v>203</v>
      </c>
    </row>
    <row r="272" spans="2:65" s="1" customFormat="1" ht="31.5" customHeight="1">
      <c r="B272" s="37"/>
      <c r="C272" s="171" t="s">
        <v>419</v>
      </c>
      <c r="D272" s="171" t="s">
        <v>204</v>
      </c>
      <c r="E272" s="172" t="s">
        <v>420</v>
      </c>
      <c r="F272" s="280" t="s">
        <v>421</v>
      </c>
      <c r="G272" s="280"/>
      <c r="H272" s="280"/>
      <c r="I272" s="280"/>
      <c r="J272" s="173" t="s">
        <v>422</v>
      </c>
      <c r="K272" s="174">
        <v>1</v>
      </c>
      <c r="L272" s="281">
        <v>0</v>
      </c>
      <c r="M272" s="282"/>
      <c r="N272" s="283">
        <f>ROUND(L272*K272,2)</f>
        <v>0</v>
      </c>
      <c r="O272" s="283"/>
      <c r="P272" s="283"/>
      <c r="Q272" s="283"/>
      <c r="R272" s="39"/>
      <c r="T272" s="175" t="s">
        <v>35</v>
      </c>
      <c r="U272" s="46" t="s">
        <v>51</v>
      </c>
      <c r="V272" s="38"/>
      <c r="W272" s="176">
        <f>V272*K272</f>
        <v>0</v>
      </c>
      <c r="X272" s="176">
        <v>0</v>
      </c>
      <c r="Y272" s="176">
        <f>X272*K272</f>
        <v>0</v>
      </c>
      <c r="Z272" s="176">
        <v>0.06</v>
      </c>
      <c r="AA272" s="177">
        <f>Z272*K272</f>
        <v>0.06</v>
      </c>
      <c r="AR272" s="20" t="s">
        <v>208</v>
      </c>
      <c r="AT272" s="20" t="s">
        <v>204</v>
      </c>
      <c r="AU272" s="20" t="s">
        <v>123</v>
      </c>
      <c r="AY272" s="20" t="s">
        <v>203</v>
      </c>
      <c r="BE272" s="112">
        <f>IF(U272="základní",N272,0)</f>
        <v>0</v>
      </c>
      <c r="BF272" s="112">
        <f>IF(U272="snížená",N272,0)</f>
        <v>0</v>
      </c>
      <c r="BG272" s="112">
        <f>IF(U272="zákl. přenesená",N272,0)</f>
        <v>0</v>
      </c>
      <c r="BH272" s="112">
        <f>IF(U272="sníž. přenesená",N272,0)</f>
        <v>0</v>
      </c>
      <c r="BI272" s="112">
        <f>IF(U272="nulová",N272,0)</f>
        <v>0</v>
      </c>
      <c r="BJ272" s="20" t="s">
        <v>26</v>
      </c>
      <c r="BK272" s="112">
        <f>ROUND(L272*K272,2)</f>
        <v>0</v>
      </c>
      <c r="BL272" s="20" t="s">
        <v>208</v>
      </c>
      <c r="BM272" s="20" t="s">
        <v>423</v>
      </c>
    </row>
    <row r="273" spans="2:65" s="11" customFormat="1" ht="22.5" customHeight="1">
      <c r="B273" s="186"/>
      <c r="C273" s="187"/>
      <c r="D273" s="187"/>
      <c r="E273" s="188" t="s">
        <v>35</v>
      </c>
      <c r="F273" s="286" t="s">
        <v>214</v>
      </c>
      <c r="G273" s="287"/>
      <c r="H273" s="287"/>
      <c r="I273" s="287"/>
      <c r="J273" s="187"/>
      <c r="K273" s="189" t="s">
        <v>35</v>
      </c>
      <c r="L273" s="187"/>
      <c r="M273" s="187"/>
      <c r="N273" s="187"/>
      <c r="O273" s="187"/>
      <c r="P273" s="187"/>
      <c r="Q273" s="187"/>
      <c r="R273" s="190"/>
      <c r="T273" s="191"/>
      <c r="U273" s="187"/>
      <c r="V273" s="187"/>
      <c r="W273" s="187"/>
      <c r="X273" s="187"/>
      <c r="Y273" s="187"/>
      <c r="Z273" s="187"/>
      <c r="AA273" s="192"/>
      <c r="AT273" s="193" t="s">
        <v>210</v>
      </c>
      <c r="AU273" s="193" t="s">
        <v>123</v>
      </c>
      <c r="AV273" s="11" t="s">
        <v>26</v>
      </c>
      <c r="AW273" s="11" t="s">
        <v>42</v>
      </c>
      <c r="AX273" s="11" t="s">
        <v>86</v>
      </c>
      <c r="AY273" s="193" t="s">
        <v>203</v>
      </c>
    </row>
    <row r="274" spans="2:65" s="10" customFormat="1" ht="22.5" customHeight="1">
      <c r="B274" s="178"/>
      <c r="C274" s="179"/>
      <c r="D274" s="179"/>
      <c r="E274" s="180" t="s">
        <v>35</v>
      </c>
      <c r="F274" s="288" t="s">
        <v>26</v>
      </c>
      <c r="G274" s="289"/>
      <c r="H274" s="289"/>
      <c r="I274" s="289"/>
      <c r="J274" s="179"/>
      <c r="K274" s="181">
        <v>1</v>
      </c>
      <c r="L274" s="179"/>
      <c r="M274" s="179"/>
      <c r="N274" s="179"/>
      <c r="O274" s="179"/>
      <c r="P274" s="179"/>
      <c r="Q274" s="179"/>
      <c r="R274" s="182"/>
      <c r="T274" s="183"/>
      <c r="U274" s="179"/>
      <c r="V274" s="179"/>
      <c r="W274" s="179"/>
      <c r="X274" s="179"/>
      <c r="Y274" s="179"/>
      <c r="Z274" s="179"/>
      <c r="AA274" s="184"/>
      <c r="AT274" s="185" t="s">
        <v>210</v>
      </c>
      <c r="AU274" s="185" t="s">
        <v>123</v>
      </c>
      <c r="AV274" s="10" t="s">
        <v>123</v>
      </c>
      <c r="AW274" s="10" t="s">
        <v>42</v>
      </c>
      <c r="AX274" s="10" t="s">
        <v>26</v>
      </c>
      <c r="AY274" s="185" t="s">
        <v>203</v>
      </c>
    </row>
    <row r="275" spans="2:65" s="1" customFormat="1" ht="31.5" customHeight="1">
      <c r="B275" s="37"/>
      <c r="C275" s="171" t="s">
        <v>424</v>
      </c>
      <c r="D275" s="171" t="s">
        <v>204</v>
      </c>
      <c r="E275" s="172" t="s">
        <v>425</v>
      </c>
      <c r="F275" s="280" t="s">
        <v>426</v>
      </c>
      <c r="G275" s="280"/>
      <c r="H275" s="280"/>
      <c r="I275" s="280"/>
      <c r="J275" s="173" t="s">
        <v>422</v>
      </c>
      <c r="K275" s="174">
        <v>1</v>
      </c>
      <c r="L275" s="281">
        <v>0</v>
      </c>
      <c r="M275" s="282"/>
      <c r="N275" s="283">
        <f>ROUND(L275*K275,2)</f>
        <v>0</v>
      </c>
      <c r="O275" s="283"/>
      <c r="P275" s="283"/>
      <c r="Q275" s="283"/>
      <c r="R275" s="39"/>
      <c r="T275" s="175" t="s">
        <v>35</v>
      </c>
      <c r="U275" s="46" t="s">
        <v>51</v>
      </c>
      <c r="V275" s="38"/>
      <c r="W275" s="176">
        <f>V275*K275</f>
        <v>0</v>
      </c>
      <c r="X275" s="176">
        <v>0</v>
      </c>
      <c r="Y275" s="176">
        <f>X275*K275</f>
        <v>0</v>
      </c>
      <c r="Z275" s="176">
        <v>0.06</v>
      </c>
      <c r="AA275" s="177">
        <f>Z275*K275</f>
        <v>0.06</v>
      </c>
      <c r="AR275" s="20" t="s">
        <v>208</v>
      </c>
      <c r="AT275" s="20" t="s">
        <v>204</v>
      </c>
      <c r="AU275" s="20" t="s">
        <v>123</v>
      </c>
      <c r="AY275" s="20" t="s">
        <v>203</v>
      </c>
      <c r="BE275" s="112">
        <f>IF(U275="základní",N275,0)</f>
        <v>0</v>
      </c>
      <c r="BF275" s="112">
        <f>IF(U275="snížená",N275,0)</f>
        <v>0</v>
      </c>
      <c r="BG275" s="112">
        <f>IF(U275="zákl. přenesená",N275,0)</f>
        <v>0</v>
      </c>
      <c r="BH275" s="112">
        <f>IF(U275="sníž. přenesená",N275,0)</f>
        <v>0</v>
      </c>
      <c r="BI275" s="112">
        <f>IF(U275="nulová",N275,0)</f>
        <v>0</v>
      </c>
      <c r="BJ275" s="20" t="s">
        <v>26</v>
      </c>
      <c r="BK275" s="112">
        <f>ROUND(L275*K275,2)</f>
        <v>0</v>
      </c>
      <c r="BL275" s="20" t="s">
        <v>208</v>
      </c>
      <c r="BM275" s="20" t="s">
        <v>427</v>
      </c>
    </row>
    <row r="276" spans="2:65" s="11" customFormat="1" ht="22.5" customHeight="1">
      <c r="B276" s="186"/>
      <c r="C276" s="187"/>
      <c r="D276" s="187"/>
      <c r="E276" s="188" t="s">
        <v>35</v>
      </c>
      <c r="F276" s="286" t="s">
        <v>214</v>
      </c>
      <c r="G276" s="287"/>
      <c r="H276" s="287"/>
      <c r="I276" s="287"/>
      <c r="J276" s="187"/>
      <c r="K276" s="189" t="s">
        <v>35</v>
      </c>
      <c r="L276" s="187"/>
      <c r="M276" s="187"/>
      <c r="N276" s="187"/>
      <c r="O276" s="187"/>
      <c r="P276" s="187"/>
      <c r="Q276" s="187"/>
      <c r="R276" s="190"/>
      <c r="T276" s="191"/>
      <c r="U276" s="187"/>
      <c r="V276" s="187"/>
      <c r="W276" s="187"/>
      <c r="X276" s="187"/>
      <c r="Y276" s="187"/>
      <c r="Z276" s="187"/>
      <c r="AA276" s="192"/>
      <c r="AT276" s="193" t="s">
        <v>210</v>
      </c>
      <c r="AU276" s="193" t="s">
        <v>123</v>
      </c>
      <c r="AV276" s="11" t="s">
        <v>26</v>
      </c>
      <c r="AW276" s="11" t="s">
        <v>42</v>
      </c>
      <c r="AX276" s="11" t="s">
        <v>86</v>
      </c>
      <c r="AY276" s="193" t="s">
        <v>203</v>
      </c>
    </row>
    <row r="277" spans="2:65" s="10" customFormat="1" ht="22.5" customHeight="1">
      <c r="B277" s="178"/>
      <c r="C277" s="179"/>
      <c r="D277" s="179"/>
      <c r="E277" s="180" t="s">
        <v>35</v>
      </c>
      <c r="F277" s="288" t="s">
        <v>26</v>
      </c>
      <c r="G277" s="289"/>
      <c r="H277" s="289"/>
      <c r="I277" s="289"/>
      <c r="J277" s="179"/>
      <c r="K277" s="181">
        <v>1</v>
      </c>
      <c r="L277" s="179"/>
      <c r="M277" s="179"/>
      <c r="N277" s="179"/>
      <c r="O277" s="179"/>
      <c r="P277" s="179"/>
      <c r="Q277" s="179"/>
      <c r="R277" s="182"/>
      <c r="T277" s="183"/>
      <c r="U277" s="179"/>
      <c r="V277" s="179"/>
      <c r="W277" s="179"/>
      <c r="X277" s="179"/>
      <c r="Y277" s="179"/>
      <c r="Z277" s="179"/>
      <c r="AA277" s="184"/>
      <c r="AT277" s="185" t="s">
        <v>210</v>
      </c>
      <c r="AU277" s="185" t="s">
        <v>123</v>
      </c>
      <c r="AV277" s="10" t="s">
        <v>123</v>
      </c>
      <c r="AW277" s="10" t="s">
        <v>42</v>
      </c>
      <c r="AX277" s="10" t="s">
        <v>26</v>
      </c>
      <c r="AY277" s="185" t="s">
        <v>203</v>
      </c>
    </row>
    <row r="278" spans="2:65" s="1" customFormat="1" ht="31.5" customHeight="1">
      <c r="B278" s="37"/>
      <c r="C278" s="171" t="s">
        <v>428</v>
      </c>
      <c r="D278" s="171" t="s">
        <v>204</v>
      </c>
      <c r="E278" s="172" t="s">
        <v>429</v>
      </c>
      <c r="F278" s="280" t="s">
        <v>430</v>
      </c>
      <c r="G278" s="280"/>
      <c r="H278" s="280"/>
      <c r="I278" s="280"/>
      <c r="J278" s="173" t="s">
        <v>422</v>
      </c>
      <c r="K278" s="174">
        <v>1</v>
      </c>
      <c r="L278" s="281">
        <v>0</v>
      </c>
      <c r="M278" s="282"/>
      <c r="N278" s="283">
        <f>ROUND(L278*K278,2)</f>
        <v>0</v>
      </c>
      <c r="O278" s="283"/>
      <c r="P278" s="283"/>
      <c r="Q278" s="283"/>
      <c r="R278" s="39"/>
      <c r="T278" s="175" t="s">
        <v>35</v>
      </c>
      <c r="U278" s="46" t="s">
        <v>51</v>
      </c>
      <c r="V278" s="38"/>
      <c r="W278" s="176">
        <f>V278*K278</f>
        <v>0</v>
      </c>
      <c r="X278" s="176">
        <v>0</v>
      </c>
      <c r="Y278" s="176">
        <f>X278*K278</f>
        <v>0</v>
      </c>
      <c r="Z278" s="176">
        <v>0</v>
      </c>
      <c r="AA278" s="177">
        <f>Z278*K278</f>
        <v>0</v>
      </c>
      <c r="AR278" s="20" t="s">
        <v>208</v>
      </c>
      <c r="AT278" s="20" t="s">
        <v>204</v>
      </c>
      <c r="AU278" s="20" t="s">
        <v>123</v>
      </c>
      <c r="AY278" s="20" t="s">
        <v>203</v>
      </c>
      <c r="BE278" s="112">
        <f>IF(U278="základní",N278,0)</f>
        <v>0</v>
      </c>
      <c r="BF278" s="112">
        <f>IF(U278="snížená",N278,0)</f>
        <v>0</v>
      </c>
      <c r="BG278" s="112">
        <f>IF(U278="zákl. přenesená",N278,0)</f>
        <v>0</v>
      </c>
      <c r="BH278" s="112">
        <f>IF(U278="sníž. přenesená",N278,0)</f>
        <v>0</v>
      </c>
      <c r="BI278" s="112">
        <f>IF(U278="nulová",N278,0)</f>
        <v>0</v>
      </c>
      <c r="BJ278" s="20" t="s">
        <v>26</v>
      </c>
      <c r="BK278" s="112">
        <f>ROUND(L278*K278,2)</f>
        <v>0</v>
      </c>
      <c r="BL278" s="20" t="s">
        <v>208</v>
      </c>
      <c r="BM278" s="20" t="s">
        <v>431</v>
      </c>
    </row>
    <row r="279" spans="2:65" s="11" customFormat="1" ht="22.5" customHeight="1">
      <c r="B279" s="186"/>
      <c r="C279" s="187"/>
      <c r="D279" s="187"/>
      <c r="E279" s="188" t="s">
        <v>35</v>
      </c>
      <c r="F279" s="286" t="s">
        <v>214</v>
      </c>
      <c r="G279" s="287"/>
      <c r="H279" s="287"/>
      <c r="I279" s="287"/>
      <c r="J279" s="187"/>
      <c r="K279" s="189" t="s">
        <v>35</v>
      </c>
      <c r="L279" s="187"/>
      <c r="M279" s="187"/>
      <c r="N279" s="187"/>
      <c r="O279" s="187"/>
      <c r="P279" s="187"/>
      <c r="Q279" s="187"/>
      <c r="R279" s="190"/>
      <c r="T279" s="191"/>
      <c r="U279" s="187"/>
      <c r="V279" s="187"/>
      <c r="W279" s="187"/>
      <c r="X279" s="187"/>
      <c r="Y279" s="187"/>
      <c r="Z279" s="187"/>
      <c r="AA279" s="192"/>
      <c r="AT279" s="193" t="s">
        <v>210</v>
      </c>
      <c r="AU279" s="193" t="s">
        <v>123</v>
      </c>
      <c r="AV279" s="11" t="s">
        <v>26</v>
      </c>
      <c r="AW279" s="11" t="s">
        <v>42</v>
      </c>
      <c r="AX279" s="11" t="s">
        <v>86</v>
      </c>
      <c r="AY279" s="193" t="s">
        <v>203</v>
      </c>
    </row>
    <row r="280" spans="2:65" s="10" customFormat="1" ht="22.5" customHeight="1">
      <c r="B280" s="178"/>
      <c r="C280" s="179"/>
      <c r="D280" s="179"/>
      <c r="E280" s="180" t="s">
        <v>35</v>
      </c>
      <c r="F280" s="288" t="s">
        <v>26</v>
      </c>
      <c r="G280" s="289"/>
      <c r="H280" s="289"/>
      <c r="I280" s="289"/>
      <c r="J280" s="179"/>
      <c r="K280" s="181">
        <v>1</v>
      </c>
      <c r="L280" s="179"/>
      <c r="M280" s="179"/>
      <c r="N280" s="179"/>
      <c r="O280" s="179"/>
      <c r="P280" s="179"/>
      <c r="Q280" s="179"/>
      <c r="R280" s="182"/>
      <c r="T280" s="183"/>
      <c r="U280" s="179"/>
      <c r="V280" s="179"/>
      <c r="W280" s="179"/>
      <c r="X280" s="179"/>
      <c r="Y280" s="179"/>
      <c r="Z280" s="179"/>
      <c r="AA280" s="184"/>
      <c r="AT280" s="185" t="s">
        <v>210</v>
      </c>
      <c r="AU280" s="185" t="s">
        <v>123</v>
      </c>
      <c r="AV280" s="10" t="s">
        <v>123</v>
      </c>
      <c r="AW280" s="10" t="s">
        <v>42</v>
      </c>
      <c r="AX280" s="10" t="s">
        <v>26</v>
      </c>
      <c r="AY280" s="185" t="s">
        <v>203</v>
      </c>
    </row>
    <row r="281" spans="2:65" s="1" customFormat="1" ht="57" customHeight="1">
      <c r="B281" s="37"/>
      <c r="C281" s="171" t="s">
        <v>432</v>
      </c>
      <c r="D281" s="171" t="s">
        <v>204</v>
      </c>
      <c r="E281" s="172" t="s">
        <v>433</v>
      </c>
      <c r="F281" s="280" t="s">
        <v>434</v>
      </c>
      <c r="G281" s="280"/>
      <c r="H281" s="280"/>
      <c r="I281" s="280"/>
      <c r="J281" s="173" t="s">
        <v>422</v>
      </c>
      <c r="K281" s="174">
        <v>1</v>
      </c>
      <c r="L281" s="281">
        <v>0</v>
      </c>
      <c r="M281" s="282"/>
      <c r="N281" s="283">
        <f>ROUND(L281*K281,2)</f>
        <v>0</v>
      </c>
      <c r="O281" s="283"/>
      <c r="P281" s="283"/>
      <c r="Q281" s="283"/>
      <c r="R281" s="39"/>
      <c r="T281" s="175" t="s">
        <v>35</v>
      </c>
      <c r="U281" s="46" t="s">
        <v>51</v>
      </c>
      <c r="V281" s="38"/>
      <c r="W281" s="176">
        <f>V281*K281</f>
        <v>0</v>
      </c>
      <c r="X281" s="176">
        <v>0</v>
      </c>
      <c r="Y281" s="176">
        <f>X281*K281</f>
        <v>0</v>
      </c>
      <c r="Z281" s="176">
        <v>0</v>
      </c>
      <c r="AA281" s="177">
        <f>Z281*K281</f>
        <v>0</v>
      </c>
      <c r="AR281" s="20" t="s">
        <v>208</v>
      </c>
      <c r="AT281" s="20" t="s">
        <v>204</v>
      </c>
      <c r="AU281" s="20" t="s">
        <v>123</v>
      </c>
      <c r="AY281" s="20" t="s">
        <v>203</v>
      </c>
      <c r="BE281" s="112">
        <f>IF(U281="základní",N281,0)</f>
        <v>0</v>
      </c>
      <c r="BF281" s="112">
        <f>IF(U281="snížená",N281,0)</f>
        <v>0</v>
      </c>
      <c r="BG281" s="112">
        <f>IF(U281="zákl. přenesená",N281,0)</f>
        <v>0</v>
      </c>
      <c r="BH281" s="112">
        <f>IF(U281="sníž. přenesená",N281,0)</f>
        <v>0</v>
      </c>
      <c r="BI281" s="112">
        <f>IF(U281="nulová",N281,0)</f>
        <v>0</v>
      </c>
      <c r="BJ281" s="20" t="s">
        <v>26</v>
      </c>
      <c r="BK281" s="112">
        <f>ROUND(L281*K281,2)</f>
        <v>0</v>
      </c>
      <c r="BL281" s="20" t="s">
        <v>208</v>
      </c>
      <c r="BM281" s="20" t="s">
        <v>435</v>
      </c>
    </row>
    <row r="282" spans="2:65" s="10" customFormat="1" ht="22.5" customHeight="1">
      <c r="B282" s="178"/>
      <c r="C282" s="179"/>
      <c r="D282" s="179"/>
      <c r="E282" s="180" t="s">
        <v>35</v>
      </c>
      <c r="F282" s="284" t="s">
        <v>26</v>
      </c>
      <c r="G282" s="285"/>
      <c r="H282" s="285"/>
      <c r="I282" s="285"/>
      <c r="J282" s="179"/>
      <c r="K282" s="181">
        <v>1</v>
      </c>
      <c r="L282" s="179"/>
      <c r="M282" s="179"/>
      <c r="N282" s="179"/>
      <c r="O282" s="179"/>
      <c r="P282" s="179"/>
      <c r="Q282" s="179"/>
      <c r="R282" s="182"/>
      <c r="T282" s="183"/>
      <c r="U282" s="179"/>
      <c r="V282" s="179"/>
      <c r="W282" s="179"/>
      <c r="X282" s="179"/>
      <c r="Y282" s="179"/>
      <c r="Z282" s="179"/>
      <c r="AA282" s="184"/>
      <c r="AT282" s="185" t="s">
        <v>210</v>
      </c>
      <c r="AU282" s="185" t="s">
        <v>123</v>
      </c>
      <c r="AV282" s="10" t="s">
        <v>123</v>
      </c>
      <c r="AW282" s="10" t="s">
        <v>42</v>
      </c>
      <c r="AX282" s="10" t="s">
        <v>26</v>
      </c>
      <c r="AY282" s="185" t="s">
        <v>203</v>
      </c>
    </row>
    <row r="283" spans="2:65" s="1" customFormat="1" ht="31.5" customHeight="1">
      <c r="B283" s="37"/>
      <c r="C283" s="171" t="s">
        <v>436</v>
      </c>
      <c r="D283" s="171" t="s">
        <v>204</v>
      </c>
      <c r="E283" s="172" t="s">
        <v>437</v>
      </c>
      <c r="F283" s="280" t="s">
        <v>438</v>
      </c>
      <c r="G283" s="280"/>
      <c r="H283" s="280"/>
      <c r="I283" s="280"/>
      <c r="J283" s="173" t="s">
        <v>439</v>
      </c>
      <c r="K283" s="174">
        <v>1</v>
      </c>
      <c r="L283" s="281">
        <v>0</v>
      </c>
      <c r="M283" s="282"/>
      <c r="N283" s="283">
        <f>ROUND(L283*K283,2)</f>
        <v>0</v>
      </c>
      <c r="O283" s="283"/>
      <c r="P283" s="283"/>
      <c r="Q283" s="283"/>
      <c r="R283" s="39"/>
      <c r="T283" s="175" t="s">
        <v>35</v>
      </c>
      <c r="U283" s="46" t="s">
        <v>51</v>
      </c>
      <c r="V283" s="38"/>
      <c r="W283" s="176">
        <f>V283*K283</f>
        <v>0</v>
      </c>
      <c r="X283" s="176">
        <v>0</v>
      </c>
      <c r="Y283" s="176">
        <f>X283*K283</f>
        <v>0</v>
      </c>
      <c r="Z283" s="176">
        <v>0</v>
      </c>
      <c r="AA283" s="177">
        <f>Z283*K283</f>
        <v>0</v>
      </c>
      <c r="AR283" s="20" t="s">
        <v>208</v>
      </c>
      <c r="AT283" s="20" t="s">
        <v>204</v>
      </c>
      <c r="AU283" s="20" t="s">
        <v>123</v>
      </c>
      <c r="AY283" s="20" t="s">
        <v>203</v>
      </c>
      <c r="BE283" s="112">
        <f>IF(U283="základní",N283,0)</f>
        <v>0</v>
      </c>
      <c r="BF283" s="112">
        <f>IF(U283="snížená",N283,0)</f>
        <v>0</v>
      </c>
      <c r="BG283" s="112">
        <f>IF(U283="zákl. přenesená",N283,0)</f>
        <v>0</v>
      </c>
      <c r="BH283" s="112">
        <f>IF(U283="sníž. přenesená",N283,0)</f>
        <v>0</v>
      </c>
      <c r="BI283" s="112">
        <f>IF(U283="nulová",N283,0)</f>
        <v>0</v>
      </c>
      <c r="BJ283" s="20" t="s">
        <v>26</v>
      </c>
      <c r="BK283" s="112">
        <f>ROUND(L283*K283,2)</f>
        <v>0</v>
      </c>
      <c r="BL283" s="20" t="s">
        <v>208</v>
      </c>
      <c r="BM283" s="20" t="s">
        <v>440</v>
      </c>
    </row>
    <row r="284" spans="2:65" s="10" customFormat="1" ht="22.5" customHeight="1">
      <c r="B284" s="178"/>
      <c r="C284" s="179"/>
      <c r="D284" s="179"/>
      <c r="E284" s="180" t="s">
        <v>35</v>
      </c>
      <c r="F284" s="284" t="s">
        <v>26</v>
      </c>
      <c r="G284" s="285"/>
      <c r="H284" s="285"/>
      <c r="I284" s="285"/>
      <c r="J284" s="179"/>
      <c r="K284" s="181">
        <v>1</v>
      </c>
      <c r="L284" s="179"/>
      <c r="M284" s="179"/>
      <c r="N284" s="179"/>
      <c r="O284" s="179"/>
      <c r="P284" s="179"/>
      <c r="Q284" s="179"/>
      <c r="R284" s="182"/>
      <c r="T284" s="183"/>
      <c r="U284" s="179"/>
      <c r="V284" s="179"/>
      <c r="W284" s="179"/>
      <c r="X284" s="179"/>
      <c r="Y284" s="179"/>
      <c r="Z284" s="179"/>
      <c r="AA284" s="184"/>
      <c r="AT284" s="185" t="s">
        <v>210</v>
      </c>
      <c r="AU284" s="185" t="s">
        <v>123</v>
      </c>
      <c r="AV284" s="10" t="s">
        <v>123</v>
      </c>
      <c r="AW284" s="10" t="s">
        <v>42</v>
      </c>
      <c r="AX284" s="10" t="s">
        <v>26</v>
      </c>
      <c r="AY284" s="185" t="s">
        <v>203</v>
      </c>
    </row>
    <row r="285" spans="2:65" s="9" customFormat="1" ht="29.85" customHeight="1">
      <c r="B285" s="160"/>
      <c r="C285" s="161"/>
      <c r="D285" s="170" t="s">
        <v>172</v>
      </c>
      <c r="E285" s="170"/>
      <c r="F285" s="170"/>
      <c r="G285" s="170"/>
      <c r="H285" s="170"/>
      <c r="I285" s="170"/>
      <c r="J285" s="170"/>
      <c r="K285" s="170"/>
      <c r="L285" s="170"/>
      <c r="M285" s="170"/>
      <c r="N285" s="299">
        <f>BK285</f>
        <v>0</v>
      </c>
      <c r="O285" s="300"/>
      <c r="P285" s="300"/>
      <c r="Q285" s="300"/>
      <c r="R285" s="163"/>
      <c r="T285" s="164"/>
      <c r="U285" s="161"/>
      <c r="V285" s="161"/>
      <c r="W285" s="165">
        <f>SUM(W286:W297)</f>
        <v>0</v>
      </c>
      <c r="X285" s="161"/>
      <c r="Y285" s="165">
        <f>SUM(Y286:Y297)</f>
        <v>0</v>
      </c>
      <c r="Z285" s="161"/>
      <c r="AA285" s="166">
        <f>SUM(AA286:AA297)</f>
        <v>0</v>
      </c>
      <c r="AR285" s="167" t="s">
        <v>26</v>
      </c>
      <c r="AT285" s="168" t="s">
        <v>85</v>
      </c>
      <c r="AU285" s="168" t="s">
        <v>26</v>
      </c>
      <c r="AY285" s="167" t="s">
        <v>203</v>
      </c>
      <c r="BK285" s="169">
        <f>SUM(BK286:BK297)</f>
        <v>0</v>
      </c>
    </row>
    <row r="286" spans="2:65" s="1" customFormat="1" ht="31.5" customHeight="1">
      <c r="B286" s="37"/>
      <c r="C286" s="171" t="s">
        <v>441</v>
      </c>
      <c r="D286" s="171" t="s">
        <v>204</v>
      </c>
      <c r="E286" s="172" t="s">
        <v>442</v>
      </c>
      <c r="F286" s="280" t="s">
        <v>443</v>
      </c>
      <c r="G286" s="280"/>
      <c r="H286" s="280"/>
      <c r="I286" s="280"/>
      <c r="J286" s="173" t="s">
        <v>357</v>
      </c>
      <c r="K286" s="174">
        <v>419.08800000000002</v>
      </c>
      <c r="L286" s="281">
        <v>0</v>
      </c>
      <c r="M286" s="282"/>
      <c r="N286" s="283">
        <f>ROUND(L286*K286,2)</f>
        <v>0</v>
      </c>
      <c r="O286" s="283"/>
      <c r="P286" s="283"/>
      <c r="Q286" s="283"/>
      <c r="R286" s="39"/>
      <c r="T286" s="175" t="s">
        <v>35</v>
      </c>
      <c r="U286" s="46" t="s">
        <v>51</v>
      </c>
      <c r="V286" s="38"/>
      <c r="W286" s="176">
        <f>V286*K286</f>
        <v>0</v>
      </c>
      <c r="X286" s="176">
        <v>0</v>
      </c>
      <c r="Y286" s="176">
        <f>X286*K286</f>
        <v>0</v>
      </c>
      <c r="Z286" s="176">
        <v>0</v>
      </c>
      <c r="AA286" s="177">
        <f>Z286*K286</f>
        <v>0</v>
      </c>
      <c r="AR286" s="20" t="s">
        <v>208</v>
      </c>
      <c r="AT286" s="20" t="s">
        <v>204</v>
      </c>
      <c r="AU286" s="20" t="s">
        <v>123</v>
      </c>
      <c r="AY286" s="20" t="s">
        <v>203</v>
      </c>
      <c r="BE286" s="112">
        <f>IF(U286="základní",N286,0)</f>
        <v>0</v>
      </c>
      <c r="BF286" s="112">
        <f>IF(U286="snížená",N286,0)</f>
        <v>0</v>
      </c>
      <c r="BG286" s="112">
        <f>IF(U286="zákl. přenesená",N286,0)</f>
        <v>0</v>
      </c>
      <c r="BH286" s="112">
        <f>IF(U286="sníž. přenesená",N286,0)</f>
        <v>0</v>
      </c>
      <c r="BI286" s="112">
        <f>IF(U286="nulová",N286,0)</f>
        <v>0</v>
      </c>
      <c r="BJ286" s="20" t="s">
        <v>26</v>
      </c>
      <c r="BK286" s="112">
        <f>ROUND(L286*K286,2)</f>
        <v>0</v>
      </c>
      <c r="BL286" s="20" t="s">
        <v>208</v>
      </c>
      <c r="BM286" s="20" t="s">
        <v>444</v>
      </c>
    </row>
    <row r="287" spans="2:65" s="10" customFormat="1" ht="22.5" customHeight="1">
      <c r="B287" s="178"/>
      <c r="C287" s="179"/>
      <c r="D287" s="179"/>
      <c r="E287" s="180" t="s">
        <v>149</v>
      </c>
      <c r="F287" s="284" t="s">
        <v>150</v>
      </c>
      <c r="G287" s="285"/>
      <c r="H287" s="285"/>
      <c r="I287" s="285"/>
      <c r="J287" s="179"/>
      <c r="K287" s="181">
        <v>419.08800000000002</v>
      </c>
      <c r="L287" s="179"/>
      <c r="M287" s="179"/>
      <c r="N287" s="179"/>
      <c r="O287" s="179"/>
      <c r="P287" s="179"/>
      <c r="Q287" s="179"/>
      <c r="R287" s="182"/>
      <c r="T287" s="183"/>
      <c r="U287" s="179"/>
      <c r="V287" s="179"/>
      <c r="W287" s="179"/>
      <c r="X287" s="179"/>
      <c r="Y287" s="179"/>
      <c r="Z287" s="179"/>
      <c r="AA287" s="184"/>
      <c r="AT287" s="185" t="s">
        <v>210</v>
      </c>
      <c r="AU287" s="185" t="s">
        <v>123</v>
      </c>
      <c r="AV287" s="10" t="s">
        <v>123</v>
      </c>
      <c r="AW287" s="10" t="s">
        <v>42</v>
      </c>
      <c r="AX287" s="10" t="s">
        <v>26</v>
      </c>
      <c r="AY287" s="185" t="s">
        <v>203</v>
      </c>
    </row>
    <row r="288" spans="2:65" s="1" customFormat="1" ht="31.5" customHeight="1">
      <c r="B288" s="37"/>
      <c r="C288" s="171" t="s">
        <v>445</v>
      </c>
      <c r="D288" s="171" t="s">
        <v>204</v>
      </c>
      <c r="E288" s="172" t="s">
        <v>446</v>
      </c>
      <c r="F288" s="280" t="s">
        <v>447</v>
      </c>
      <c r="G288" s="280"/>
      <c r="H288" s="280"/>
      <c r="I288" s="280"/>
      <c r="J288" s="173" t="s">
        <v>357</v>
      </c>
      <c r="K288" s="174">
        <v>421.096</v>
      </c>
      <c r="L288" s="281">
        <v>0</v>
      </c>
      <c r="M288" s="282"/>
      <c r="N288" s="283">
        <f>ROUND(L288*K288,2)</f>
        <v>0</v>
      </c>
      <c r="O288" s="283"/>
      <c r="P288" s="283"/>
      <c r="Q288" s="283"/>
      <c r="R288" s="39"/>
      <c r="T288" s="175" t="s">
        <v>35</v>
      </c>
      <c r="U288" s="46" t="s">
        <v>51</v>
      </c>
      <c r="V288" s="38"/>
      <c r="W288" s="176">
        <f>V288*K288</f>
        <v>0</v>
      </c>
      <c r="X288" s="176">
        <v>0</v>
      </c>
      <c r="Y288" s="176">
        <f>X288*K288</f>
        <v>0</v>
      </c>
      <c r="Z288" s="176">
        <v>0</v>
      </c>
      <c r="AA288" s="177">
        <f>Z288*K288</f>
        <v>0</v>
      </c>
      <c r="AR288" s="20" t="s">
        <v>208</v>
      </c>
      <c r="AT288" s="20" t="s">
        <v>204</v>
      </c>
      <c r="AU288" s="20" t="s">
        <v>123</v>
      </c>
      <c r="AY288" s="20" t="s">
        <v>203</v>
      </c>
      <c r="BE288" s="112">
        <f>IF(U288="základní",N288,0)</f>
        <v>0</v>
      </c>
      <c r="BF288" s="112">
        <f>IF(U288="snížená",N288,0)</f>
        <v>0</v>
      </c>
      <c r="BG288" s="112">
        <f>IF(U288="zákl. přenesená",N288,0)</f>
        <v>0</v>
      </c>
      <c r="BH288" s="112">
        <f>IF(U288="sníž. přenesená",N288,0)</f>
        <v>0</v>
      </c>
      <c r="BI288" s="112">
        <f>IF(U288="nulová",N288,0)</f>
        <v>0</v>
      </c>
      <c r="BJ288" s="20" t="s">
        <v>26</v>
      </c>
      <c r="BK288" s="112">
        <f>ROUND(L288*K288,2)</f>
        <v>0</v>
      </c>
      <c r="BL288" s="20" t="s">
        <v>208</v>
      </c>
      <c r="BM288" s="20" t="s">
        <v>448</v>
      </c>
    </row>
    <row r="289" spans="2:65" s="1" customFormat="1" ht="31.5" customHeight="1">
      <c r="B289" s="37"/>
      <c r="C289" s="171" t="s">
        <v>449</v>
      </c>
      <c r="D289" s="171" t="s">
        <v>204</v>
      </c>
      <c r="E289" s="172" t="s">
        <v>450</v>
      </c>
      <c r="F289" s="280" t="s">
        <v>451</v>
      </c>
      <c r="G289" s="280"/>
      <c r="H289" s="280"/>
      <c r="I289" s="280"/>
      <c r="J289" s="173" t="s">
        <v>357</v>
      </c>
      <c r="K289" s="174">
        <v>4190.88</v>
      </c>
      <c r="L289" s="281">
        <v>0</v>
      </c>
      <c r="M289" s="282"/>
      <c r="N289" s="283">
        <f>ROUND(L289*K289,2)</f>
        <v>0</v>
      </c>
      <c r="O289" s="283"/>
      <c r="P289" s="283"/>
      <c r="Q289" s="283"/>
      <c r="R289" s="39"/>
      <c r="T289" s="175" t="s">
        <v>35</v>
      </c>
      <c r="U289" s="46" t="s">
        <v>51</v>
      </c>
      <c r="V289" s="38"/>
      <c r="W289" s="176">
        <f>V289*K289</f>
        <v>0</v>
      </c>
      <c r="X289" s="176">
        <v>0</v>
      </c>
      <c r="Y289" s="176">
        <f>X289*K289</f>
        <v>0</v>
      </c>
      <c r="Z289" s="176">
        <v>0</v>
      </c>
      <c r="AA289" s="177">
        <f>Z289*K289</f>
        <v>0</v>
      </c>
      <c r="AR289" s="20" t="s">
        <v>208</v>
      </c>
      <c r="AT289" s="20" t="s">
        <v>204</v>
      </c>
      <c r="AU289" s="20" t="s">
        <v>123</v>
      </c>
      <c r="AY289" s="20" t="s">
        <v>203</v>
      </c>
      <c r="BE289" s="112">
        <f>IF(U289="základní",N289,0)</f>
        <v>0</v>
      </c>
      <c r="BF289" s="112">
        <f>IF(U289="snížená",N289,0)</f>
        <v>0</v>
      </c>
      <c r="BG289" s="112">
        <f>IF(U289="zákl. přenesená",N289,0)</f>
        <v>0</v>
      </c>
      <c r="BH289" s="112">
        <f>IF(U289="sníž. přenesená",N289,0)</f>
        <v>0</v>
      </c>
      <c r="BI289" s="112">
        <f>IF(U289="nulová",N289,0)</f>
        <v>0</v>
      </c>
      <c r="BJ289" s="20" t="s">
        <v>26</v>
      </c>
      <c r="BK289" s="112">
        <f>ROUND(L289*K289,2)</f>
        <v>0</v>
      </c>
      <c r="BL289" s="20" t="s">
        <v>208</v>
      </c>
      <c r="BM289" s="20" t="s">
        <v>452</v>
      </c>
    </row>
    <row r="290" spans="2:65" s="10" customFormat="1" ht="22.5" customHeight="1">
      <c r="B290" s="178"/>
      <c r="C290" s="179"/>
      <c r="D290" s="179"/>
      <c r="E290" s="180" t="s">
        <v>35</v>
      </c>
      <c r="F290" s="284" t="s">
        <v>453</v>
      </c>
      <c r="G290" s="285"/>
      <c r="H290" s="285"/>
      <c r="I290" s="285"/>
      <c r="J290" s="179"/>
      <c r="K290" s="181">
        <v>4190.88</v>
      </c>
      <c r="L290" s="179"/>
      <c r="M290" s="179"/>
      <c r="N290" s="179"/>
      <c r="O290" s="179"/>
      <c r="P290" s="179"/>
      <c r="Q290" s="179"/>
      <c r="R290" s="182"/>
      <c r="T290" s="183"/>
      <c r="U290" s="179"/>
      <c r="V290" s="179"/>
      <c r="W290" s="179"/>
      <c r="X290" s="179"/>
      <c r="Y290" s="179"/>
      <c r="Z290" s="179"/>
      <c r="AA290" s="184"/>
      <c r="AT290" s="185" t="s">
        <v>210</v>
      </c>
      <c r="AU290" s="185" t="s">
        <v>123</v>
      </c>
      <c r="AV290" s="10" t="s">
        <v>123</v>
      </c>
      <c r="AW290" s="10" t="s">
        <v>42</v>
      </c>
      <c r="AX290" s="10" t="s">
        <v>26</v>
      </c>
      <c r="AY290" s="185" t="s">
        <v>203</v>
      </c>
    </row>
    <row r="291" spans="2:65" s="1" customFormat="1" ht="31.5" customHeight="1">
      <c r="B291" s="37"/>
      <c r="C291" s="171" t="s">
        <v>454</v>
      </c>
      <c r="D291" s="171" t="s">
        <v>204</v>
      </c>
      <c r="E291" s="172" t="s">
        <v>455</v>
      </c>
      <c r="F291" s="280" t="s">
        <v>456</v>
      </c>
      <c r="G291" s="280"/>
      <c r="H291" s="280"/>
      <c r="I291" s="280"/>
      <c r="J291" s="173" t="s">
        <v>357</v>
      </c>
      <c r="K291" s="174">
        <v>10.715999999999999</v>
      </c>
      <c r="L291" s="281">
        <v>0</v>
      </c>
      <c r="M291" s="282"/>
      <c r="N291" s="283">
        <f>ROUND(L291*K291,2)</f>
        <v>0</v>
      </c>
      <c r="O291" s="283"/>
      <c r="P291" s="283"/>
      <c r="Q291" s="283"/>
      <c r="R291" s="39"/>
      <c r="T291" s="175" t="s">
        <v>35</v>
      </c>
      <c r="U291" s="46" t="s">
        <v>51</v>
      </c>
      <c r="V291" s="38"/>
      <c r="W291" s="176">
        <f>V291*K291</f>
        <v>0</v>
      </c>
      <c r="X291" s="176">
        <v>0</v>
      </c>
      <c r="Y291" s="176">
        <f>X291*K291</f>
        <v>0</v>
      </c>
      <c r="Z291" s="176">
        <v>0</v>
      </c>
      <c r="AA291" s="177">
        <f>Z291*K291</f>
        <v>0</v>
      </c>
      <c r="AR291" s="20" t="s">
        <v>208</v>
      </c>
      <c r="AT291" s="20" t="s">
        <v>204</v>
      </c>
      <c r="AU291" s="20" t="s">
        <v>123</v>
      </c>
      <c r="AY291" s="20" t="s">
        <v>203</v>
      </c>
      <c r="BE291" s="112">
        <f>IF(U291="základní",N291,0)</f>
        <v>0</v>
      </c>
      <c r="BF291" s="112">
        <f>IF(U291="snížená",N291,0)</f>
        <v>0</v>
      </c>
      <c r="BG291" s="112">
        <f>IF(U291="zákl. přenesená",N291,0)</f>
        <v>0</v>
      </c>
      <c r="BH291" s="112">
        <f>IF(U291="sníž. přenesená",N291,0)</f>
        <v>0</v>
      </c>
      <c r="BI291" s="112">
        <f>IF(U291="nulová",N291,0)</f>
        <v>0</v>
      </c>
      <c r="BJ291" s="20" t="s">
        <v>26</v>
      </c>
      <c r="BK291" s="112">
        <f>ROUND(L291*K291,2)</f>
        <v>0</v>
      </c>
      <c r="BL291" s="20" t="s">
        <v>208</v>
      </c>
      <c r="BM291" s="20" t="s">
        <v>457</v>
      </c>
    </row>
    <row r="292" spans="2:65" s="10" customFormat="1" ht="22.5" customHeight="1">
      <c r="B292" s="178"/>
      <c r="C292" s="179"/>
      <c r="D292" s="179"/>
      <c r="E292" s="180" t="s">
        <v>151</v>
      </c>
      <c r="F292" s="284" t="s">
        <v>152</v>
      </c>
      <c r="G292" s="285"/>
      <c r="H292" s="285"/>
      <c r="I292" s="285"/>
      <c r="J292" s="179"/>
      <c r="K292" s="181">
        <v>10.715999999999999</v>
      </c>
      <c r="L292" s="179"/>
      <c r="M292" s="179"/>
      <c r="N292" s="179"/>
      <c r="O292" s="179"/>
      <c r="P292" s="179"/>
      <c r="Q292" s="179"/>
      <c r="R292" s="182"/>
      <c r="T292" s="183"/>
      <c r="U292" s="179"/>
      <c r="V292" s="179"/>
      <c r="W292" s="179"/>
      <c r="X292" s="179"/>
      <c r="Y292" s="179"/>
      <c r="Z292" s="179"/>
      <c r="AA292" s="184"/>
      <c r="AT292" s="185" t="s">
        <v>210</v>
      </c>
      <c r="AU292" s="185" t="s">
        <v>123</v>
      </c>
      <c r="AV292" s="10" t="s">
        <v>123</v>
      </c>
      <c r="AW292" s="10" t="s">
        <v>42</v>
      </c>
      <c r="AX292" s="10" t="s">
        <v>26</v>
      </c>
      <c r="AY292" s="185" t="s">
        <v>203</v>
      </c>
    </row>
    <row r="293" spans="2:65" s="1" customFormat="1" ht="31.5" customHeight="1">
      <c r="B293" s="37"/>
      <c r="C293" s="171" t="s">
        <v>458</v>
      </c>
      <c r="D293" s="171" t="s">
        <v>204</v>
      </c>
      <c r="E293" s="172" t="s">
        <v>459</v>
      </c>
      <c r="F293" s="280" t="s">
        <v>460</v>
      </c>
      <c r="G293" s="280"/>
      <c r="H293" s="280"/>
      <c r="I293" s="280"/>
      <c r="J293" s="173" t="s">
        <v>357</v>
      </c>
      <c r="K293" s="174">
        <v>143.18299999999999</v>
      </c>
      <c r="L293" s="281">
        <v>0</v>
      </c>
      <c r="M293" s="282"/>
      <c r="N293" s="283">
        <f>ROUND(L293*K293,2)</f>
        <v>0</v>
      </c>
      <c r="O293" s="283"/>
      <c r="P293" s="283"/>
      <c r="Q293" s="283"/>
      <c r="R293" s="39"/>
      <c r="T293" s="175" t="s">
        <v>35</v>
      </c>
      <c r="U293" s="46" t="s">
        <v>51</v>
      </c>
      <c r="V293" s="38"/>
      <c r="W293" s="176">
        <f>V293*K293</f>
        <v>0</v>
      </c>
      <c r="X293" s="176">
        <v>0</v>
      </c>
      <c r="Y293" s="176">
        <f>X293*K293</f>
        <v>0</v>
      </c>
      <c r="Z293" s="176">
        <v>0</v>
      </c>
      <c r="AA293" s="177">
        <f>Z293*K293</f>
        <v>0</v>
      </c>
      <c r="AR293" s="20" t="s">
        <v>208</v>
      </c>
      <c r="AT293" s="20" t="s">
        <v>204</v>
      </c>
      <c r="AU293" s="20" t="s">
        <v>123</v>
      </c>
      <c r="AY293" s="20" t="s">
        <v>203</v>
      </c>
      <c r="BE293" s="112">
        <f>IF(U293="základní",N293,0)</f>
        <v>0</v>
      </c>
      <c r="BF293" s="112">
        <f>IF(U293="snížená",N293,0)</f>
        <v>0</v>
      </c>
      <c r="BG293" s="112">
        <f>IF(U293="zákl. přenesená",N293,0)</f>
        <v>0</v>
      </c>
      <c r="BH293" s="112">
        <f>IF(U293="sníž. přenesená",N293,0)</f>
        <v>0</v>
      </c>
      <c r="BI293" s="112">
        <f>IF(U293="nulová",N293,0)</f>
        <v>0</v>
      </c>
      <c r="BJ293" s="20" t="s">
        <v>26</v>
      </c>
      <c r="BK293" s="112">
        <f>ROUND(L293*K293,2)</f>
        <v>0</v>
      </c>
      <c r="BL293" s="20" t="s">
        <v>208</v>
      </c>
      <c r="BM293" s="20" t="s">
        <v>461</v>
      </c>
    </row>
    <row r="294" spans="2:65" s="1" customFormat="1" ht="22.5" customHeight="1">
      <c r="B294" s="37"/>
      <c r="C294" s="171" t="s">
        <v>462</v>
      </c>
      <c r="D294" s="171" t="s">
        <v>204</v>
      </c>
      <c r="E294" s="172" t="s">
        <v>463</v>
      </c>
      <c r="F294" s="280" t="s">
        <v>464</v>
      </c>
      <c r="G294" s="280"/>
      <c r="H294" s="280"/>
      <c r="I294" s="280"/>
      <c r="J294" s="173" t="s">
        <v>357</v>
      </c>
      <c r="K294" s="174">
        <v>408.37200000000001</v>
      </c>
      <c r="L294" s="281">
        <v>0</v>
      </c>
      <c r="M294" s="282"/>
      <c r="N294" s="283">
        <f>ROUND(L294*K294,2)</f>
        <v>0</v>
      </c>
      <c r="O294" s="283"/>
      <c r="P294" s="283"/>
      <c r="Q294" s="283"/>
      <c r="R294" s="39"/>
      <c r="T294" s="175" t="s">
        <v>35</v>
      </c>
      <c r="U294" s="46" t="s">
        <v>51</v>
      </c>
      <c r="V294" s="38"/>
      <c r="W294" s="176">
        <f>V294*K294</f>
        <v>0</v>
      </c>
      <c r="X294" s="176">
        <v>0</v>
      </c>
      <c r="Y294" s="176">
        <f>X294*K294</f>
        <v>0</v>
      </c>
      <c r="Z294" s="176">
        <v>0</v>
      </c>
      <c r="AA294" s="177">
        <f>Z294*K294</f>
        <v>0</v>
      </c>
      <c r="AR294" s="20" t="s">
        <v>208</v>
      </c>
      <c r="AT294" s="20" t="s">
        <v>204</v>
      </c>
      <c r="AU294" s="20" t="s">
        <v>123</v>
      </c>
      <c r="AY294" s="20" t="s">
        <v>203</v>
      </c>
      <c r="BE294" s="112">
        <f>IF(U294="základní",N294,0)</f>
        <v>0</v>
      </c>
      <c r="BF294" s="112">
        <f>IF(U294="snížená",N294,0)</f>
        <v>0</v>
      </c>
      <c r="BG294" s="112">
        <f>IF(U294="zákl. přenesená",N294,0)</f>
        <v>0</v>
      </c>
      <c r="BH294" s="112">
        <f>IF(U294="sníž. přenesená",N294,0)</f>
        <v>0</v>
      </c>
      <c r="BI294" s="112">
        <f>IF(U294="nulová",N294,0)</f>
        <v>0</v>
      </c>
      <c r="BJ294" s="20" t="s">
        <v>26</v>
      </c>
      <c r="BK294" s="112">
        <f>ROUND(L294*K294,2)</f>
        <v>0</v>
      </c>
      <c r="BL294" s="20" t="s">
        <v>208</v>
      </c>
      <c r="BM294" s="20" t="s">
        <v>465</v>
      </c>
    </row>
    <row r="295" spans="2:65" s="10" customFormat="1" ht="22.5" customHeight="1">
      <c r="B295" s="178"/>
      <c r="C295" s="179"/>
      <c r="D295" s="179"/>
      <c r="E295" s="180" t="s">
        <v>35</v>
      </c>
      <c r="F295" s="284" t="s">
        <v>149</v>
      </c>
      <c r="G295" s="285"/>
      <c r="H295" s="285"/>
      <c r="I295" s="285"/>
      <c r="J295" s="179"/>
      <c r="K295" s="181">
        <v>419.08800000000002</v>
      </c>
      <c r="L295" s="179"/>
      <c r="M295" s="179"/>
      <c r="N295" s="179"/>
      <c r="O295" s="179"/>
      <c r="P295" s="179"/>
      <c r="Q295" s="179"/>
      <c r="R295" s="182"/>
      <c r="T295" s="183"/>
      <c r="U295" s="179"/>
      <c r="V295" s="179"/>
      <c r="W295" s="179"/>
      <c r="X295" s="179"/>
      <c r="Y295" s="179"/>
      <c r="Z295" s="179"/>
      <c r="AA295" s="184"/>
      <c r="AT295" s="185" t="s">
        <v>210</v>
      </c>
      <c r="AU295" s="185" t="s">
        <v>123</v>
      </c>
      <c r="AV295" s="10" t="s">
        <v>123</v>
      </c>
      <c r="AW295" s="10" t="s">
        <v>42</v>
      </c>
      <c r="AX295" s="10" t="s">
        <v>86</v>
      </c>
      <c r="AY295" s="185" t="s">
        <v>203</v>
      </c>
    </row>
    <row r="296" spans="2:65" s="10" customFormat="1" ht="22.5" customHeight="1">
      <c r="B296" s="178"/>
      <c r="C296" s="179"/>
      <c r="D296" s="179"/>
      <c r="E296" s="180" t="s">
        <v>35</v>
      </c>
      <c r="F296" s="288" t="s">
        <v>466</v>
      </c>
      <c r="G296" s="289"/>
      <c r="H296" s="289"/>
      <c r="I296" s="289"/>
      <c r="J296" s="179"/>
      <c r="K296" s="181">
        <v>-10.715999999999999</v>
      </c>
      <c r="L296" s="179"/>
      <c r="M296" s="179"/>
      <c r="N296" s="179"/>
      <c r="O296" s="179"/>
      <c r="P296" s="179"/>
      <c r="Q296" s="179"/>
      <c r="R296" s="182"/>
      <c r="T296" s="183"/>
      <c r="U296" s="179"/>
      <c r="V296" s="179"/>
      <c r="W296" s="179"/>
      <c r="X296" s="179"/>
      <c r="Y296" s="179"/>
      <c r="Z296" s="179"/>
      <c r="AA296" s="184"/>
      <c r="AT296" s="185" t="s">
        <v>210</v>
      </c>
      <c r="AU296" s="185" t="s">
        <v>123</v>
      </c>
      <c r="AV296" s="10" t="s">
        <v>123</v>
      </c>
      <c r="AW296" s="10" t="s">
        <v>42</v>
      </c>
      <c r="AX296" s="10" t="s">
        <v>86</v>
      </c>
      <c r="AY296" s="185" t="s">
        <v>203</v>
      </c>
    </row>
    <row r="297" spans="2:65" s="12" customFormat="1" ht="22.5" customHeight="1">
      <c r="B297" s="194"/>
      <c r="C297" s="195"/>
      <c r="D297" s="195"/>
      <c r="E297" s="196" t="s">
        <v>35</v>
      </c>
      <c r="F297" s="290" t="s">
        <v>227</v>
      </c>
      <c r="G297" s="291"/>
      <c r="H297" s="291"/>
      <c r="I297" s="291"/>
      <c r="J297" s="195"/>
      <c r="K297" s="197">
        <v>408.37200000000001</v>
      </c>
      <c r="L297" s="195"/>
      <c r="M297" s="195"/>
      <c r="N297" s="195"/>
      <c r="O297" s="195"/>
      <c r="P297" s="195"/>
      <c r="Q297" s="195"/>
      <c r="R297" s="198"/>
      <c r="T297" s="199"/>
      <c r="U297" s="195"/>
      <c r="V297" s="195"/>
      <c r="W297" s="195"/>
      <c r="X297" s="195"/>
      <c r="Y297" s="195"/>
      <c r="Z297" s="195"/>
      <c r="AA297" s="200"/>
      <c r="AT297" s="201" t="s">
        <v>210</v>
      </c>
      <c r="AU297" s="201" t="s">
        <v>123</v>
      </c>
      <c r="AV297" s="12" t="s">
        <v>208</v>
      </c>
      <c r="AW297" s="12" t="s">
        <v>42</v>
      </c>
      <c r="AX297" s="12" t="s">
        <v>26</v>
      </c>
      <c r="AY297" s="201" t="s">
        <v>203</v>
      </c>
    </row>
    <row r="298" spans="2:65" s="9" customFormat="1" ht="37.35" customHeight="1">
      <c r="B298" s="160"/>
      <c r="C298" s="161"/>
      <c r="D298" s="162" t="s">
        <v>173</v>
      </c>
      <c r="E298" s="162"/>
      <c r="F298" s="162"/>
      <c r="G298" s="162"/>
      <c r="H298" s="162"/>
      <c r="I298" s="162"/>
      <c r="J298" s="162"/>
      <c r="K298" s="162"/>
      <c r="L298" s="162"/>
      <c r="M298" s="162"/>
      <c r="N298" s="275">
        <f>BK298</f>
        <v>0</v>
      </c>
      <c r="O298" s="272"/>
      <c r="P298" s="272"/>
      <c r="Q298" s="272"/>
      <c r="R298" s="163"/>
      <c r="T298" s="164"/>
      <c r="U298" s="161"/>
      <c r="V298" s="161"/>
      <c r="W298" s="165">
        <f>W299+W302+W306+W312+W344</f>
        <v>0</v>
      </c>
      <c r="X298" s="161"/>
      <c r="Y298" s="165">
        <f>Y299+Y302+Y306+Y312+Y344</f>
        <v>5.2069000000000004E-2</v>
      </c>
      <c r="Z298" s="161"/>
      <c r="AA298" s="166">
        <f>AA299+AA302+AA306+AA312+AA344</f>
        <v>5.0475180000000002</v>
      </c>
      <c r="AR298" s="167" t="s">
        <v>123</v>
      </c>
      <c r="AT298" s="168" t="s">
        <v>85</v>
      </c>
      <c r="AU298" s="168" t="s">
        <v>86</v>
      </c>
      <c r="AY298" s="167" t="s">
        <v>203</v>
      </c>
      <c r="BK298" s="169">
        <f>BK299+BK302+BK306+BK312+BK344</f>
        <v>0</v>
      </c>
    </row>
    <row r="299" spans="2:65" s="9" customFormat="1" ht="19.899999999999999" customHeight="1">
      <c r="B299" s="160"/>
      <c r="C299" s="161"/>
      <c r="D299" s="170" t="s">
        <v>174</v>
      </c>
      <c r="E299" s="170"/>
      <c r="F299" s="170"/>
      <c r="G299" s="170"/>
      <c r="H299" s="170"/>
      <c r="I299" s="170"/>
      <c r="J299" s="170"/>
      <c r="K299" s="170"/>
      <c r="L299" s="170"/>
      <c r="M299" s="170"/>
      <c r="N299" s="299">
        <f>BK299</f>
        <v>0</v>
      </c>
      <c r="O299" s="300"/>
      <c r="P299" s="300"/>
      <c r="Q299" s="300"/>
      <c r="R299" s="163"/>
      <c r="T299" s="164"/>
      <c r="U299" s="161"/>
      <c r="V299" s="161"/>
      <c r="W299" s="165">
        <f>SUM(W300:W301)</f>
        <v>0</v>
      </c>
      <c r="X299" s="161"/>
      <c r="Y299" s="165">
        <f>SUM(Y300:Y301)</f>
        <v>0</v>
      </c>
      <c r="Z299" s="161"/>
      <c r="AA299" s="166">
        <f>SUM(AA300:AA301)</f>
        <v>0.77071199999999995</v>
      </c>
      <c r="AR299" s="167" t="s">
        <v>123</v>
      </c>
      <c r="AT299" s="168" t="s">
        <v>85</v>
      </c>
      <c r="AU299" s="168" t="s">
        <v>26</v>
      </c>
      <c r="AY299" s="167" t="s">
        <v>203</v>
      </c>
      <c r="BK299" s="169">
        <f>SUM(BK300:BK301)</f>
        <v>0</v>
      </c>
    </row>
    <row r="300" spans="2:65" s="1" customFormat="1" ht="22.5" customHeight="1">
      <c r="B300" s="37"/>
      <c r="C300" s="171" t="s">
        <v>467</v>
      </c>
      <c r="D300" s="171" t="s">
        <v>204</v>
      </c>
      <c r="E300" s="172" t="s">
        <v>468</v>
      </c>
      <c r="F300" s="280" t="s">
        <v>469</v>
      </c>
      <c r="G300" s="280"/>
      <c r="H300" s="280"/>
      <c r="I300" s="280"/>
      <c r="J300" s="173" t="s">
        <v>219</v>
      </c>
      <c r="K300" s="174">
        <v>128.452</v>
      </c>
      <c r="L300" s="281">
        <v>0</v>
      </c>
      <c r="M300" s="282"/>
      <c r="N300" s="283">
        <f>ROUND(L300*K300,2)</f>
        <v>0</v>
      </c>
      <c r="O300" s="283"/>
      <c r="P300" s="283"/>
      <c r="Q300" s="283"/>
      <c r="R300" s="39"/>
      <c r="T300" s="175" t="s">
        <v>35</v>
      </c>
      <c r="U300" s="46" t="s">
        <v>51</v>
      </c>
      <c r="V300" s="38"/>
      <c r="W300" s="176">
        <f>V300*K300</f>
        <v>0</v>
      </c>
      <c r="X300" s="176">
        <v>0</v>
      </c>
      <c r="Y300" s="176">
        <f>X300*K300</f>
        <v>0</v>
      </c>
      <c r="Z300" s="176">
        <v>6.0000000000000001E-3</v>
      </c>
      <c r="AA300" s="177">
        <f>Z300*K300</f>
        <v>0.77071199999999995</v>
      </c>
      <c r="AR300" s="20" t="s">
        <v>282</v>
      </c>
      <c r="AT300" s="20" t="s">
        <v>204</v>
      </c>
      <c r="AU300" s="20" t="s">
        <v>123</v>
      </c>
      <c r="AY300" s="20" t="s">
        <v>203</v>
      </c>
      <c r="BE300" s="112">
        <f>IF(U300="základní",N300,0)</f>
        <v>0</v>
      </c>
      <c r="BF300" s="112">
        <f>IF(U300="snížená",N300,0)</f>
        <v>0</v>
      </c>
      <c r="BG300" s="112">
        <f>IF(U300="zákl. přenesená",N300,0)</f>
        <v>0</v>
      </c>
      <c r="BH300" s="112">
        <f>IF(U300="sníž. přenesená",N300,0)</f>
        <v>0</v>
      </c>
      <c r="BI300" s="112">
        <f>IF(U300="nulová",N300,0)</f>
        <v>0</v>
      </c>
      <c r="BJ300" s="20" t="s">
        <v>26</v>
      </c>
      <c r="BK300" s="112">
        <f>ROUND(L300*K300,2)</f>
        <v>0</v>
      </c>
      <c r="BL300" s="20" t="s">
        <v>282</v>
      </c>
      <c r="BM300" s="20" t="s">
        <v>470</v>
      </c>
    </row>
    <row r="301" spans="2:65" s="10" customFormat="1" ht="22.5" customHeight="1">
      <c r="B301" s="178"/>
      <c r="C301" s="179"/>
      <c r="D301" s="179"/>
      <c r="E301" s="180" t="s">
        <v>35</v>
      </c>
      <c r="F301" s="284" t="s">
        <v>147</v>
      </c>
      <c r="G301" s="285"/>
      <c r="H301" s="285"/>
      <c r="I301" s="285"/>
      <c r="J301" s="179"/>
      <c r="K301" s="181">
        <v>128.452</v>
      </c>
      <c r="L301" s="179"/>
      <c r="M301" s="179"/>
      <c r="N301" s="179"/>
      <c r="O301" s="179"/>
      <c r="P301" s="179"/>
      <c r="Q301" s="179"/>
      <c r="R301" s="182"/>
      <c r="T301" s="183"/>
      <c r="U301" s="179"/>
      <c r="V301" s="179"/>
      <c r="W301" s="179"/>
      <c r="X301" s="179"/>
      <c r="Y301" s="179"/>
      <c r="Z301" s="179"/>
      <c r="AA301" s="184"/>
      <c r="AT301" s="185" t="s">
        <v>210</v>
      </c>
      <c r="AU301" s="185" t="s">
        <v>123</v>
      </c>
      <c r="AV301" s="10" t="s">
        <v>123</v>
      </c>
      <c r="AW301" s="10" t="s">
        <v>42</v>
      </c>
      <c r="AX301" s="10" t="s">
        <v>26</v>
      </c>
      <c r="AY301" s="185" t="s">
        <v>203</v>
      </c>
    </row>
    <row r="302" spans="2:65" s="9" customFormat="1" ht="29.85" customHeight="1">
      <c r="B302" s="160"/>
      <c r="C302" s="161"/>
      <c r="D302" s="170" t="s">
        <v>175</v>
      </c>
      <c r="E302" s="170"/>
      <c r="F302" s="170"/>
      <c r="G302" s="170"/>
      <c r="H302" s="170"/>
      <c r="I302" s="170"/>
      <c r="J302" s="170"/>
      <c r="K302" s="170"/>
      <c r="L302" s="170"/>
      <c r="M302" s="170"/>
      <c r="N302" s="299">
        <f>BK302</f>
        <v>0</v>
      </c>
      <c r="O302" s="300"/>
      <c r="P302" s="300"/>
      <c r="Q302" s="300"/>
      <c r="R302" s="163"/>
      <c r="T302" s="164"/>
      <c r="U302" s="161"/>
      <c r="V302" s="161"/>
      <c r="W302" s="165">
        <f>SUM(W303:W305)</f>
        <v>0</v>
      </c>
      <c r="X302" s="161"/>
      <c r="Y302" s="165">
        <f>SUM(Y303:Y305)</f>
        <v>0</v>
      </c>
      <c r="Z302" s="161"/>
      <c r="AA302" s="166">
        <f>SUM(AA303:AA305)</f>
        <v>0.1655248</v>
      </c>
      <c r="AR302" s="167" t="s">
        <v>123</v>
      </c>
      <c r="AT302" s="168" t="s">
        <v>85</v>
      </c>
      <c r="AU302" s="168" t="s">
        <v>26</v>
      </c>
      <c r="AY302" s="167" t="s">
        <v>203</v>
      </c>
      <c r="BK302" s="169">
        <f>SUM(BK303:BK305)</f>
        <v>0</v>
      </c>
    </row>
    <row r="303" spans="2:65" s="1" customFormat="1" ht="31.5" customHeight="1">
      <c r="B303" s="37"/>
      <c r="C303" s="171" t="s">
        <v>471</v>
      </c>
      <c r="D303" s="171" t="s">
        <v>204</v>
      </c>
      <c r="E303" s="172" t="s">
        <v>472</v>
      </c>
      <c r="F303" s="280" t="s">
        <v>473</v>
      </c>
      <c r="G303" s="280"/>
      <c r="H303" s="280"/>
      <c r="I303" s="280"/>
      <c r="J303" s="173" t="s">
        <v>219</v>
      </c>
      <c r="K303" s="174">
        <v>118.232</v>
      </c>
      <c r="L303" s="281">
        <v>0</v>
      </c>
      <c r="M303" s="282"/>
      <c r="N303" s="283">
        <f>ROUND(L303*K303,2)</f>
        <v>0</v>
      </c>
      <c r="O303" s="283"/>
      <c r="P303" s="283"/>
      <c r="Q303" s="283"/>
      <c r="R303" s="39"/>
      <c r="T303" s="175" t="s">
        <v>35</v>
      </c>
      <c r="U303" s="46" t="s">
        <v>51</v>
      </c>
      <c r="V303" s="38"/>
      <c r="W303" s="176">
        <f>V303*K303</f>
        <v>0</v>
      </c>
      <c r="X303" s="176">
        <v>0</v>
      </c>
      <c r="Y303" s="176">
        <f>X303*K303</f>
        <v>0</v>
      </c>
      <c r="Z303" s="176">
        <v>1.4E-3</v>
      </c>
      <c r="AA303" s="177">
        <f>Z303*K303</f>
        <v>0.1655248</v>
      </c>
      <c r="AR303" s="20" t="s">
        <v>282</v>
      </c>
      <c r="AT303" s="20" t="s">
        <v>204</v>
      </c>
      <c r="AU303" s="20" t="s">
        <v>123</v>
      </c>
      <c r="AY303" s="20" t="s">
        <v>203</v>
      </c>
      <c r="BE303" s="112">
        <f>IF(U303="základní",N303,0)</f>
        <v>0</v>
      </c>
      <c r="BF303" s="112">
        <f>IF(U303="snížená",N303,0)</f>
        <v>0</v>
      </c>
      <c r="BG303" s="112">
        <f>IF(U303="zákl. přenesená",N303,0)</f>
        <v>0</v>
      </c>
      <c r="BH303" s="112">
        <f>IF(U303="sníž. přenesená",N303,0)</f>
        <v>0</v>
      </c>
      <c r="BI303" s="112">
        <f>IF(U303="nulová",N303,0)</f>
        <v>0</v>
      </c>
      <c r="BJ303" s="20" t="s">
        <v>26</v>
      </c>
      <c r="BK303" s="112">
        <f>ROUND(L303*K303,2)</f>
        <v>0</v>
      </c>
      <c r="BL303" s="20" t="s">
        <v>282</v>
      </c>
      <c r="BM303" s="20" t="s">
        <v>474</v>
      </c>
    </row>
    <row r="304" spans="2:65" s="11" customFormat="1" ht="22.5" customHeight="1">
      <c r="B304" s="186"/>
      <c r="C304" s="187"/>
      <c r="D304" s="187"/>
      <c r="E304" s="188" t="s">
        <v>35</v>
      </c>
      <c r="F304" s="286" t="s">
        <v>214</v>
      </c>
      <c r="G304" s="287"/>
      <c r="H304" s="287"/>
      <c r="I304" s="287"/>
      <c r="J304" s="187"/>
      <c r="K304" s="189" t="s">
        <v>35</v>
      </c>
      <c r="L304" s="187"/>
      <c r="M304" s="187"/>
      <c r="N304" s="187"/>
      <c r="O304" s="187"/>
      <c r="P304" s="187"/>
      <c r="Q304" s="187"/>
      <c r="R304" s="190"/>
      <c r="T304" s="191"/>
      <c r="U304" s="187"/>
      <c r="V304" s="187"/>
      <c r="W304" s="187"/>
      <c r="X304" s="187"/>
      <c r="Y304" s="187"/>
      <c r="Z304" s="187"/>
      <c r="AA304" s="192"/>
      <c r="AT304" s="193" t="s">
        <v>210</v>
      </c>
      <c r="AU304" s="193" t="s">
        <v>123</v>
      </c>
      <c r="AV304" s="11" t="s">
        <v>26</v>
      </c>
      <c r="AW304" s="11" t="s">
        <v>42</v>
      </c>
      <c r="AX304" s="11" t="s">
        <v>86</v>
      </c>
      <c r="AY304" s="193" t="s">
        <v>203</v>
      </c>
    </row>
    <row r="305" spans="2:65" s="10" customFormat="1" ht="22.5" customHeight="1">
      <c r="B305" s="178"/>
      <c r="C305" s="179"/>
      <c r="D305" s="179"/>
      <c r="E305" s="180" t="s">
        <v>35</v>
      </c>
      <c r="F305" s="288" t="s">
        <v>353</v>
      </c>
      <c r="G305" s="289"/>
      <c r="H305" s="289"/>
      <c r="I305" s="289"/>
      <c r="J305" s="179"/>
      <c r="K305" s="181">
        <v>118.232</v>
      </c>
      <c r="L305" s="179"/>
      <c r="M305" s="179"/>
      <c r="N305" s="179"/>
      <c r="O305" s="179"/>
      <c r="P305" s="179"/>
      <c r="Q305" s="179"/>
      <c r="R305" s="182"/>
      <c r="T305" s="183"/>
      <c r="U305" s="179"/>
      <c r="V305" s="179"/>
      <c r="W305" s="179"/>
      <c r="X305" s="179"/>
      <c r="Y305" s="179"/>
      <c r="Z305" s="179"/>
      <c r="AA305" s="184"/>
      <c r="AT305" s="185" t="s">
        <v>210</v>
      </c>
      <c r="AU305" s="185" t="s">
        <v>123</v>
      </c>
      <c r="AV305" s="10" t="s">
        <v>123</v>
      </c>
      <c r="AW305" s="10" t="s">
        <v>42</v>
      </c>
      <c r="AX305" s="10" t="s">
        <v>26</v>
      </c>
      <c r="AY305" s="185" t="s">
        <v>203</v>
      </c>
    </row>
    <row r="306" spans="2:65" s="9" customFormat="1" ht="29.85" customHeight="1">
      <c r="B306" s="160"/>
      <c r="C306" s="161"/>
      <c r="D306" s="170" t="s">
        <v>176</v>
      </c>
      <c r="E306" s="170"/>
      <c r="F306" s="170"/>
      <c r="G306" s="170"/>
      <c r="H306" s="170"/>
      <c r="I306" s="170"/>
      <c r="J306" s="170"/>
      <c r="K306" s="170"/>
      <c r="L306" s="170"/>
      <c r="M306" s="170"/>
      <c r="N306" s="299">
        <f>BK306</f>
        <v>0</v>
      </c>
      <c r="O306" s="300"/>
      <c r="P306" s="300"/>
      <c r="Q306" s="300"/>
      <c r="R306" s="163"/>
      <c r="T306" s="164"/>
      <c r="U306" s="161"/>
      <c r="V306" s="161"/>
      <c r="W306" s="165">
        <f>SUM(W307:W311)</f>
        <v>0</v>
      </c>
      <c r="X306" s="161"/>
      <c r="Y306" s="165">
        <f>SUM(Y307:Y311)</f>
        <v>0</v>
      </c>
      <c r="Z306" s="161"/>
      <c r="AA306" s="166">
        <f>SUM(AA307:AA311)</f>
        <v>2.8515799999999998</v>
      </c>
      <c r="AR306" s="167" t="s">
        <v>123</v>
      </c>
      <c r="AT306" s="168" t="s">
        <v>85</v>
      </c>
      <c r="AU306" s="168" t="s">
        <v>26</v>
      </c>
      <c r="AY306" s="167" t="s">
        <v>203</v>
      </c>
      <c r="BK306" s="169">
        <f>SUM(BK307:BK311)</f>
        <v>0</v>
      </c>
    </row>
    <row r="307" spans="2:65" s="1" customFormat="1" ht="31.5" customHeight="1">
      <c r="B307" s="37"/>
      <c r="C307" s="171" t="s">
        <v>475</v>
      </c>
      <c r="D307" s="171" t="s">
        <v>204</v>
      </c>
      <c r="E307" s="172" t="s">
        <v>476</v>
      </c>
      <c r="F307" s="280" t="s">
        <v>477</v>
      </c>
      <c r="G307" s="280"/>
      <c r="H307" s="280"/>
      <c r="I307" s="280"/>
      <c r="J307" s="173" t="s">
        <v>207</v>
      </c>
      <c r="K307" s="174">
        <v>115.6</v>
      </c>
      <c r="L307" s="281">
        <v>0</v>
      </c>
      <c r="M307" s="282"/>
      <c r="N307" s="283">
        <f>ROUND(L307*K307,2)</f>
        <v>0</v>
      </c>
      <c r="O307" s="283"/>
      <c r="P307" s="283"/>
      <c r="Q307" s="283"/>
      <c r="R307" s="39"/>
      <c r="T307" s="175" t="s">
        <v>35</v>
      </c>
      <c r="U307" s="46" t="s">
        <v>51</v>
      </c>
      <c r="V307" s="38"/>
      <c r="W307" s="176">
        <f>V307*K307</f>
        <v>0</v>
      </c>
      <c r="X307" s="176">
        <v>0</v>
      </c>
      <c r="Y307" s="176">
        <f>X307*K307</f>
        <v>0</v>
      </c>
      <c r="Z307" s="176">
        <v>8.0000000000000002E-3</v>
      </c>
      <c r="AA307" s="177">
        <f>Z307*K307</f>
        <v>0.92479999999999996</v>
      </c>
      <c r="AR307" s="20" t="s">
        <v>282</v>
      </c>
      <c r="AT307" s="20" t="s">
        <v>204</v>
      </c>
      <c r="AU307" s="20" t="s">
        <v>123</v>
      </c>
      <c r="AY307" s="20" t="s">
        <v>203</v>
      </c>
      <c r="BE307" s="112">
        <f>IF(U307="základní",N307,0)</f>
        <v>0</v>
      </c>
      <c r="BF307" s="112">
        <f>IF(U307="snížená",N307,0)</f>
        <v>0</v>
      </c>
      <c r="BG307" s="112">
        <f>IF(U307="zákl. přenesená",N307,0)</f>
        <v>0</v>
      </c>
      <c r="BH307" s="112">
        <f>IF(U307="sníž. přenesená",N307,0)</f>
        <v>0</v>
      </c>
      <c r="BI307" s="112">
        <f>IF(U307="nulová",N307,0)</f>
        <v>0</v>
      </c>
      <c r="BJ307" s="20" t="s">
        <v>26</v>
      </c>
      <c r="BK307" s="112">
        <f>ROUND(L307*K307,2)</f>
        <v>0</v>
      </c>
      <c r="BL307" s="20" t="s">
        <v>282</v>
      </c>
      <c r="BM307" s="20" t="s">
        <v>478</v>
      </c>
    </row>
    <row r="308" spans="2:65" s="11" customFormat="1" ht="22.5" customHeight="1">
      <c r="B308" s="186"/>
      <c r="C308" s="187"/>
      <c r="D308" s="187"/>
      <c r="E308" s="188" t="s">
        <v>35</v>
      </c>
      <c r="F308" s="286" t="s">
        <v>214</v>
      </c>
      <c r="G308" s="287"/>
      <c r="H308" s="287"/>
      <c r="I308" s="287"/>
      <c r="J308" s="187"/>
      <c r="K308" s="189" t="s">
        <v>35</v>
      </c>
      <c r="L308" s="187"/>
      <c r="M308" s="187"/>
      <c r="N308" s="187"/>
      <c r="O308" s="187"/>
      <c r="P308" s="187"/>
      <c r="Q308" s="187"/>
      <c r="R308" s="190"/>
      <c r="T308" s="191"/>
      <c r="U308" s="187"/>
      <c r="V308" s="187"/>
      <c r="W308" s="187"/>
      <c r="X308" s="187"/>
      <c r="Y308" s="187"/>
      <c r="Z308" s="187"/>
      <c r="AA308" s="192"/>
      <c r="AT308" s="193" t="s">
        <v>210</v>
      </c>
      <c r="AU308" s="193" t="s">
        <v>123</v>
      </c>
      <c r="AV308" s="11" t="s">
        <v>26</v>
      </c>
      <c r="AW308" s="11" t="s">
        <v>42</v>
      </c>
      <c r="AX308" s="11" t="s">
        <v>86</v>
      </c>
      <c r="AY308" s="193" t="s">
        <v>203</v>
      </c>
    </row>
    <row r="309" spans="2:65" s="10" customFormat="1" ht="22.5" customHeight="1">
      <c r="B309" s="178"/>
      <c r="C309" s="179"/>
      <c r="D309" s="179"/>
      <c r="E309" s="180" t="s">
        <v>35</v>
      </c>
      <c r="F309" s="288" t="s">
        <v>479</v>
      </c>
      <c r="G309" s="289"/>
      <c r="H309" s="289"/>
      <c r="I309" s="289"/>
      <c r="J309" s="179"/>
      <c r="K309" s="181">
        <v>115.6</v>
      </c>
      <c r="L309" s="179"/>
      <c r="M309" s="179"/>
      <c r="N309" s="179"/>
      <c r="O309" s="179"/>
      <c r="P309" s="179"/>
      <c r="Q309" s="179"/>
      <c r="R309" s="182"/>
      <c r="T309" s="183"/>
      <c r="U309" s="179"/>
      <c r="V309" s="179"/>
      <c r="W309" s="179"/>
      <c r="X309" s="179"/>
      <c r="Y309" s="179"/>
      <c r="Z309" s="179"/>
      <c r="AA309" s="184"/>
      <c r="AT309" s="185" t="s">
        <v>210</v>
      </c>
      <c r="AU309" s="185" t="s">
        <v>123</v>
      </c>
      <c r="AV309" s="10" t="s">
        <v>123</v>
      </c>
      <c r="AW309" s="10" t="s">
        <v>42</v>
      </c>
      <c r="AX309" s="10" t="s">
        <v>26</v>
      </c>
      <c r="AY309" s="185" t="s">
        <v>203</v>
      </c>
    </row>
    <row r="310" spans="2:65" s="1" customFormat="1" ht="22.5" customHeight="1">
      <c r="B310" s="37"/>
      <c r="C310" s="171" t="s">
        <v>480</v>
      </c>
      <c r="D310" s="171" t="s">
        <v>204</v>
      </c>
      <c r="E310" s="172" t="s">
        <v>481</v>
      </c>
      <c r="F310" s="280" t="s">
        <v>482</v>
      </c>
      <c r="G310" s="280"/>
      <c r="H310" s="280"/>
      <c r="I310" s="280"/>
      <c r="J310" s="173" t="s">
        <v>219</v>
      </c>
      <c r="K310" s="174">
        <v>128.452</v>
      </c>
      <c r="L310" s="281">
        <v>0</v>
      </c>
      <c r="M310" s="282"/>
      <c r="N310" s="283">
        <f>ROUND(L310*K310,2)</f>
        <v>0</v>
      </c>
      <c r="O310" s="283"/>
      <c r="P310" s="283"/>
      <c r="Q310" s="283"/>
      <c r="R310" s="39"/>
      <c r="T310" s="175" t="s">
        <v>35</v>
      </c>
      <c r="U310" s="46" t="s">
        <v>51</v>
      </c>
      <c r="V310" s="38"/>
      <c r="W310" s="176">
        <f>V310*K310</f>
        <v>0</v>
      </c>
      <c r="X310" s="176">
        <v>0</v>
      </c>
      <c r="Y310" s="176">
        <f>X310*K310</f>
        <v>0</v>
      </c>
      <c r="Z310" s="176">
        <v>1.4999999999999999E-2</v>
      </c>
      <c r="AA310" s="177">
        <f>Z310*K310</f>
        <v>1.9267799999999999</v>
      </c>
      <c r="AR310" s="20" t="s">
        <v>282</v>
      </c>
      <c r="AT310" s="20" t="s">
        <v>204</v>
      </c>
      <c r="AU310" s="20" t="s">
        <v>123</v>
      </c>
      <c r="AY310" s="20" t="s">
        <v>203</v>
      </c>
      <c r="BE310" s="112">
        <f>IF(U310="základní",N310,0)</f>
        <v>0</v>
      </c>
      <c r="BF310" s="112">
        <f>IF(U310="snížená",N310,0)</f>
        <v>0</v>
      </c>
      <c r="BG310" s="112">
        <f>IF(U310="zákl. přenesená",N310,0)</f>
        <v>0</v>
      </c>
      <c r="BH310" s="112">
        <f>IF(U310="sníž. přenesená",N310,0)</f>
        <v>0</v>
      </c>
      <c r="BI310" s="112">
        <f>IF(U310="nulová",N310,0)</f>
        <v>0</v>
      </c>
      <c r="BJ310" s="20" t="s">
        <v>26</v>
      </c>
      <c r="BK310" s="112">
        <f>ROUND(L310*K310,2)</f>
        <v>0</v>
      </c>
      <c r="BL310" s="20" t="s">
        <v>282</v>
      </c>
      <c r="BM310" s="20" t="s">
        <v>483</v>
      </c>
    </row>
    <row r="311" spans="2:65" s="10" customFormat="1" ht="22.5" customHeight="1">
      <c r="B311" s="178"/>
      <c r="C311" s="179"/>
      <c r="D311" s="179"/>
      <c r="E311" s="180" t="s">
        <v>35</v>
      </c>
      <c r="F311" s="284" t="s">
        <v>147</v>
      </c>
      <c r="G311" s="285"/>
      <c r="H311" s="285"/>
      <c r="I311" s="285"/>
      <c r="J311" s="179"/>
      <c r="K311" s="181">
        <v>128.452</v>
      </c>
      <c r="L311" s="179"/>
      <c r="M311" s="179"/>
      <c r="N311" s="179"/>
      <c r="O311" s="179"/>
      <c r="P311" s="179"/>
      <c r="Q311" s="179"/>
      <c r="R311" s="182"/>
      <c r="T311" s="183"/>
      <c r="U311" s="179"/>
      <c r="V311" s="179"/>
      <c r="W311" s="179"/>
      <c r="X311" s="179"/>
      <c r="Y311" s="179"/>
      <c r="Z311" s="179"/>
      <c r="AA311" s="184"/>
      <c r="AT311" s="185" t="s">
        <v>210</v>
      </c>
      <c r="AU311" s="185" t="s">
        <v>123</v>
      </c>
      <c r="AV311" s="10" t="s">
        <v>123</v>
      </c>
      <c r="AW311" s="10" t="s">
        <v>42</v>
      </c>
      <c r="AX311" s="10" t="s">
        <v>26</v>
      </c>
      <c r="AY311" s="185" t="s">
        <v>203</v>
      </c>
    </row>
    <row r="312" spans="2:65" s="9" customFormat="1" ht="29.85" customHeight="1">
      <c r="B312" s="160"/>
      <c r="C312" s="161"/>
      <c r="D312" s="170" t="s">
        <v>177</v>
      </c>
      <c r="E312" s="170"/>
      <c r="F312" s="170"/>
      <c r="G312" s="170"/>
      <c r="H312" s="170"/>
      <c r="I312" s="170"/>
      <c r="J312" s="170"/>
      <c r="K312" s="170"/>
      <c r="L312" s="170"/>
      <c r="M312" s="170"/>
      <c r="N312" s="299">
        <f>BK312</f>
        <v>0</v>
      </c>
      <c r="O312" s="300"/>
      <c r="P312" s="300"/>
      <c r="Q312" s="300"/>
      <c r="R312" s="163"/>
      <c r="T312" s="164"/>
      <c r="U312" s="161"/>
      <c r="V312" s="161"/>
      <c r="W312" s="165">
        <f>SUM(W313:W343)</f>
        <v>0</v>
      </c>
      <c r="X312" s="161"/>
      <c r="Y312" s="165">
        <f>SUM(Y313:Y343)</f>
        <v>5.2069000000000004E-2</v>
      </c>
      <c r="Z312" s="161"/>
      <c r="AA312" s="166">
        <f>SUM(AA313:AA343)</f>
        <v>1.1157011999999999</v>
      </c>
      <c r="AR312" s="167" t="s">
        <v>123</v>
      </c>
      <c r="AT312" s="168" t="s">
        <v>85</v>
      </c>
      <c r="AU312" s="168" t="s">
        <v>26</v>
      </c>
      <c r="AY312" s="167" t="s">
        <v>203</v>
      </c>
      <c r="BK312" s="169">
        <f>SUM(BK313:BK343)</f>
        <v>0</v>
      </c>
    </row>
    <row r="313" spans="2:65" s="1" customFormat="1" ht="31.5" customHeight="1">
      <c r="B313" s="37"/>
      <c r="C313" s="171" t="s">
        <v>484</v>
      </c>
      <c r="D313" s="171" t="s">
        <v>204</v>
      </c>
      <c r="E313" s="172" t="s">
        <v>485</v>
      </c>
      <c r="F313" s="280" t="s">
        <v>486</v>
      </c>
      <c r="G313" s="280"/>
      <c r="H313" s="280"/>
      <c r="I313" s="280"/>
      <c r="J313" s="173" t="s">
        <v>219</v>
      </c>
      <c r="K313" s="174">
        <v>128.452</v>
      </c>
      <c r="L313" s="281">
        <v>0</v>
      </c>
      <c r="M313" s="282"/>
      <c r="N313" s="283">
        <f>ROUND(L313*K313,2)</f>
        <v>0</v>
      </c>
      <c r="O313" s="283"/>
      <c r="P313" s="283"/>
      <c r="Q313" s="283"/>
      <c r="R313" s="39"/>
      <c r="T313" s="175" t="s">
        <v>35</v>
      </c>
      <c r="U313" s="46" t="s">
        <v>51</v>
      </c>
      <c r="V313" s="38"/>
      <c r="W313" s="176">
        <f>V313*K313</f>
        <v>0</v>
      </c>
      <c r="X313" s="176">
        <v>0</v>
      </c>
      <c r="Y313" s="176">
        <f>X313*K313</f>
        <v>0</v>
      </c>
      <c r="Z313" s="176">
        <v>7.3200000000000001E-3</v>
      </c>
      <c r="AA313" s="177">
        <f>Z313*K313</f>
        <v>0.94026863999999999</v>
      </c>
      <c r="AR313" s="20" t="s">
        <v>282</v>
      </c>
      <c r="AT313" s="20" t="s">
        <v>204</v>
      </c>
      <c r="AU313" s="20" t="s">
        <v>123</v>
      </c>
      <c r="AY313" s="20" t="s">
        <v>203</v>
      </c>
      <c r="BE313" s="112">
        <f>IF(U313="základní",N313,0)</f>
        <v>0</v>
      </c>
      <c r="BF313" s="112">
        <f>IF(U313="snížená",N313,0)</f>
        <v>0</v>
      </c>
      <c r="BG313" s="112">
        <f>IF(U313="zákl. přenesená",N313,0)</f>
        <v>0</v>
      </c>
      <c r="BH313" s="112">
        <f>IF(U313="sníž. přenesená",N313,0)</f>
        <v>0</v>
      </c>
      <c r="BI313" s="112">
        <f>IF(U313="nulová",N313,0)</f>
        <v>0</v>
      </c>
      <c r="BJ313" s="20" t="s">
        <v>26</v>
      </c>
      <c r="BK313" s="112">
        <f>ROUND(L313*K313,2)</f>
        <v>0</v>
      </c>
      <c r="BL313" s="20" t="s">
        <v>282</v>
      </c>
      <c r="BM313" s="20" t="s">
        <v>487</v>
      </c>
    </row>
    <row r="314" spans="2:65" s="11" customFormat="1" ht="22.5" customHeight="1">
      <c r="B314" s="186"/>
      <c r="C314" s="187"/>
      <c r="D314" s="187"/>
      <c r="E314" s="188" t="s">
        <v>35</v>
      </c>
      <c r="F314" s="286" t="s">
        <v>214</v>
      </c>
      <c r="G314" s="287"/>
      <c r="H314" s="287"/>
      <c r="I314" s="287"/>
      <c r="J314" s="187"/>
      <c r="K314" s="189" t="s">
        <v>35</v>
      </c>
      <c r="L314" s="187"/>
      <c r="M314" s="187"/>
      <c r="N314" s="187"/>
      <c r="O314" s="187"/>
      <c r="P314" s="187"/>
      <c r="Q314" s="187"/>
      <c r="R314" s="190"/>
      <c r="T314" s="191"/>
      <c r="U314" s="187"/>
      <c r="V314" s="187"/>
      <c r="W314" s="187"/>
      <c r="X314" s="187"/>
      <c r="Y314" s="187"/>
      <c r="Z314" s="187"/>
      <c r="AA314" s="192"/>
      <c r="AT314" s="193" t="s">
        <v>210</v>
      </c>
      <c r="AU314" s="193" t="s">
        <v>123</v>
      </c>
      <c r="AV314" s="11" t="s">
        <v>26</v>
      </c>
      <c r="AW314" s="11" t="s">
        <v>42</v>
      </c>
      <c r="AX314" s="11" t="s">
        <v>86</v>
      </c>
      <c r="AY314" s="193" t="s">
        <v>203</v>
      </c>
    </row>
    <row r="315" spans="2:65" s="10" customFormat="1" ht="22.5" customHeight="1">
      <c r="B315" s="178"/>
      <c r="C315" s="179"/>
      <c r="D315" s="179"/>
      <c r="E315" s="180" t="s">
        <v>147</v>
      </c>
      <c r="F315" s="288" t="s">
        <v>488</v>
      </c>
      <c r="G315" s="289"/>
      <c r="H315" s="289"/>
      <c r="I315" s="289"/>
      <c r="J315" s="179"/>
      <c r="K315" s="181">
        <v>128.452</v>
      </c>
      <c r="L315" s="179"/>
      <c r="M315" s="179"/>
      <c r="N315" s="179"/>
      <c r="O315" s="179"/>
      <c r="P315" s="179"/>
      <c r="Q315" s="179"/>
      <c r="R315" s="182"/>
      <c r="T315" s="183"/>
      <c r="U315" s="179"/>
      <c r="V315" s="179"/>
      <c r="W315" s="179"/>
      <c r="X315" s="179"/>
      <c r="Y315" s="179"/>
      <c r="Z315" s="179"/>
      <c r="AA315" s="184"/>
      <c r="AT315" s="185" t="s">
        <v>210</v>
      </c>
      <c r="AU315" s="185" t="s">
        <v>123</v>
      </c>
      <c r="AV315" s="10" t="s">
        <v>123</v>
      </c>
      <c r="AW315" s="10" t="s">
        <v>42</v>
      </c>
      <c r="AX315" s="10" t="s">
        <v>26</v>
      </c>
      <c r="AY315" s="185" t="s">
        <v>203</v>
      </c>
    </row>
    <row r="316" spans="2:65" s="1" customFormat="1" ht="31.5" customHeight="1">
      <c r="B316" s="37"/>
      <c r="C316" s="171" t="s">
        <v>489</v>
      </c>
      <c r="D316" s="171" t="s">
        <v>204</v>
      </c>
      <c r="E316" s="172" t="s">
        <v>490</v>
      </c>
      <c r="F316" s="280" t="s">
        <v>491</v>
      </c>
      <c r="G316" s="280"/>
      <c r="H316" s="280"/>
      <c r="I316" s="280"/>
      <c r="J316" s="173" t="s">
        <v>207</v>
      </c>
      <c r="K316" s="174">
        <v>25.69</v>
      </c>
      <c r="L316" s="281">
        <v>0</v>
      </c>
      <c r="M316" s="282"/>
      <c r="N316" s="283">
        <f>ROUND(L316*K316,2)</f>
        <v>0</v>
      </c>
      <c r="O316" s="283"/>
      <c r="P316" s="283"/>
      <c r="Q316" s="283"/>
      <c r="R316" s="39"/>
      <c r="T316" s="175" t="s">
        <v>35</v>
      </c>
      <c r="U316" s="46" t="s">
        <v>51</v>
      </c>
      <c r="V316" s="38"/>
      <c r="W316" s="176">
        <f>V316*K316</f>
        <v>0</v>
      </c>
      <c r="X316" s="176">
        <v>0</v>
      </c>
      <c r="Y316" s="176">
        <f>X316*K316</f>
        <v>0</v>
      </c>
      <c r="Z316" s="176">
        <v>3.2399999999999998E-3</v>
      </c>
      <c r="AA316" s="177">
        <f>Z316*K316</f>
        <v>8.3235599999999993E-2</v>
      </c>
      <c r="AR316" s="20" t="s">
        <v>282</v>
      </c>
      <c r="AT316" s="20" t="s">
        <v>204</v>
      </c>
      <c r="AU316" s="20" t="s">
        <v>123</v>
      </c>
      <c r="AY316" s="20" t="s">
        <v>203</v>
      </c>
      <c r="BE316" s="112">
        <f>IF(U316="základní",N316,0)</f>
        <v>0</v>
      </c>
      <c r="BF316" s="112">
        <f>IF(U316="snížená",N316,0)</f>
        <v>0</v>
      </c>
      <c r="BG316" s="112">
        <f>IF(U316="zákl. přenesená",N316,0)</f>
        <v>0</v>
      </c>
      <c r="BH316" s="112">
        <f>IF(U316="sníž. přenesená",N316,0)</f>
        <v>0</v>
      </c>
      <c r="BI316" s="112">
        <f>IF(U316="nulová",N316,0)</f>
        <v>0</v>
      </c>
      <c r="BJ316" s="20" t="s">
        <v>26</v>
      </c>
      <c r="BK316" s="112">
        <f>ROUND(L316*K316,2)</f>
        <v>0</v>
      </c>
      <c r="BL316" s="20" t="s">
        <v>282</v>
      </c>
      <c r="BM316" s="20" t="s">
        <v>492</v>
      </c>
    </row>
    <row r="317" spans="2:65" s="11" customFormat="1" ht="22.5" customHeight="1">
      <c r="B317" s="186"/>
      <c r="C317" s="187"/>
      <c r="D317" s="187"/>
      <c r="E317" s="188" t="s">
        <v>35</v>
      </c>
      <c r="F317" s="286" t="s">
        <v>214</v>
      </c>
      <c r="G317" s="287"/>
      <c r="H317" s="287"/>
      <c r="I317" s="287"/>
      <c r="J317" s="187"/>
      <c r="K317" s="189" t="s">
        <v>35</v>
      </c>
      <c r="L317" s="187"/>
      <c r="M317" s="187"/>
      <c r="N317" s="187"/>
      <c r="O317" s="187"/>
      <c r="P317" s="187"/>
      <c r="Q317" s="187"/>
      <c r="R317" s="190"/>
      <c r="T317" s="191"/>
      <c r="U317" s="187"/>
      <c r="V317" s="187"/>
      <c r="W317" s="187"/>
      <c r="X317" s="187"/>
      <c r="Y317" s="187"/>
      <c r="Z317" s="187"/>
      <c r="AA317" s="192"/>
      <c r="AT317" s="193" t="s">
        <v>210</v>
      </c>
      <c r="AU317" s="193" t="s">
        <v>123</v>
      </c>
      <c r="AV317" s="11" t="s">
        <v>26</v>
      </c>
      <c r="AW317" s="11" t="s">
        <v>42</v>
      </c>
      <c r="AX317" s="11" t="s">
        <v>86</v>
      </c>
      <c r="AY317" s="193" t="s">
        <v>203</v>
      </c>
    </row>
    <row r="318" spans="2:65" s="10" customFormat="1" ht="22.5" customHeight="1">
      <c r="B318" s="178"/>
      <c r="C318" s="179"/>
      <c r="D318" s="179"/>
      <c r="E318" s="180" t="s">
        <v>35</v>
      </c>
      <c r="F318" s="288" t="s">
        <v>493</v>
      </c>
      <c r="G318" s="289"/>
      <c r="H318" s="289"/>
      <c r="I318" s="289"/>
      <c r="J318" s="179"/>
      <c r="K318" s="181">
        <v>25.69</v>
      </c>
      <c r="L318" s="179"/>
      <c r="M318" s="179"/>
      <c r="N318" s="179"/>
      <c r="O318" s="179"/>
      <c r="P318" s="179"/>
      <c r="Q318" s="179"/>
      <c r="R318" s="182"/>
      <c r="T318" s="183"/>
      <c r="U318" s="179"/>
      <c r="V318" s="179"/>
      <c r="W318" s="179"/>
      <c r="X318" s="179"/>
      <c r="Y318" s="179"/>
      <c r="Z318" s="179"/>
      <c r="AA318" s="184"/>
      <c r="AT318" s="185" t="s">
        <v>210</v>
      </c>
      <c r="AU318" s="185" t="s">
        <v>123</v>
      </c>
      <c r="AV318" s="10" t="s">
        <v>123</v>
      </c>
      <c r="AW318" s="10" t="s">
        <v>42</v>
      </c>
      <c r="AX318" s="10" t="s">
        <v>26</v>
      </c>
      <c r="AY318" s="185" t="s">
        <v>203</v>
      </c>
    </row>
    <row r="319" spans="2:65" s="1" customFormat="1" ht="31.5" customHeight="1">
      <c r="B319" s="37"/>
      <c r="C319" s="171" t="s">
        <v>494</v>
      </c>
      <c r="D319" s="171" t="s">
        <v>204</v>
      </c>
      <c r="E319" s="172" t="s">
        <v>495</v>
      </c>
      <c r="F319" s="280" t="s">
        <v>496</v>
      </c>
      <c r="G319" s="280"/>
      <c r="H319" s="280"/>
      <c r="I319" s="280"/>
      <c r="J319" s="173" t="s">
        <v>207</v>
      </c>
      <c r="K319" s="174">
        <v>18.89</v>
      </c>
      <c r="L319" s="281">
        <v>0</v>
      </c>
      <c r="M319" s="282"/>
      <c r="N319" s="283">
        <f>ROUND(L319*K319,2)</f>
        <v>0</v>
      </c>
      <c r="O319" s="283"/>
      <c r="P319" s="283"/>
      <c r="Q319" s="283"/>
      <c r="R319" s="39"/>
      <c r="T319" s="175" t="s">
        <v>35</v>
      </c>
      <c r="U319" s="46" t="s">
        <v>51</v>
      </c>
      <c r="V319" s="38"/>
      <c r="W319" s="176">
        <f>V319*K319</f>
        <v>0</v>
      </c>
      <c r="X319" s="176">
        <v>0</v>
      </c>
      <c r="Y319" s="176">
        <f>X319*K319</f>
        <v>0</v>
      </c>
      <c r="Z319" s="176">
        <v>3.3600000000000001E-3</v>
      </c>
      <c r="AA319" s="177">
        <f>Z319*K319</f>
        <v>6.347040000000001E-2</v>
      </c>
      <c r="AR319" s="20" t="s">
        <v>282</v>
      </c>
      <c r="AT319" s="20" t="s">
        <v>204</v>
      </c>
      <c r="AU319" s="20" t="s">
        <v>123</v>
      </c>
      <c r="AY319" s="20" t="s">
        <v>203</v>
      </c>
      <c r="BE319" s="112">
        <f>IF(U319="základní",N319,0)</f>
        <v>0</v>
      </c>
      <c r="BF319" s="112">
        <f>IF(U319="snížená",N319,0)</f>
        <v>0</v>
      </c>
      <c r="BG319" s="112">
        <f>IF(U319="zákl. přenesená",N319,0)</f>
        <v>0</v>
      </c>
      <c r="BH319" s="112">
        <f>IF(U319="sníž. přenesená",N319,0)</f>
        <v>0</v>
      </c>
      <c r="BI319" s="112">
        <f>IF(U319="nulová",N319,0)</f>
        <v>0</v>
      </c>
      <c r="BJ319" s="20" t="s">
        <v>26</v>
      </c>
      <c r="BK319" s="112">
        <f>ROUND(L319*K319,2)</f>
        <v>0</v>
      </c>
      <c r="BL319" s="20" t="s">
        <v>282</v>
      </c>
      <c r="BM319" s="20" t="s">
        <v>497</v>
      </c>
    </row>
    <row r="320" spans="2:65" s="11" customFormat="1" ht="22.5" customHeight="1">
      <c r="B320" s="186"/>
      <c r="C320" s="187"/>
      <c r="D320" s="187"/>
      <c r="E320" s="188" t="s">
        <v>35</v>
      </c>
      <c r="F320" s="286" t="s">
        <v>214</v>
      </c>
      <c r="G320" s="287"/>
      <c r="H320" s="287"/>
      <c r="I320" s="287"/>
      <c r="J320" s="187"/>
      <c r="K320" s="189" t="s">
        <v>35</v>
      </c>
      <c r="L320" s="187"/>
      <c r="M320" s="187"/>
      <c r="N320" s="187"/>
      <c r="O320" s="187"/>
      <c r="P320" s="187"/>
      <c r="Q320" s="187"/>
      <c r="R320" s="190"/>
      <c r="T320" s="191"/>
      <c r="U320" s="187"/>
      <c r="V320" s="187"/>
      <c r="W320" s="187"/>
      <c r="X320" s="187"/>
      <c r="Y320" s="187"/>
      <c r="Z320" s="187"/>
      <c r="AA320" s="192"/>
      <c r="AT320" s="193" t="s">
        <v>210</v>
      </c>
      <c r="AU320" s="193" t="s">
        <v>123</v>
      </c>
      <c r="AV320" s="11" t="s">
        <v>26</v>
      </c>
      <c r="AW320" s="11" t="s">
        <v>42</v>
      </c>
      <c r="AX320" s="11" t="s">
        <v>86</v>
      </c>
      <c r="AY320" s="193" t="s">
        <v>203</v>
      </c>
    </row>
    <row r="321" spans="2:65" s="10" customFormat="1" ht="22.5" customHeight="1">
      <c r="B321" s="178"/>
      <c r="C321" s="179"/>
      <c r="D321" s="179"/>
      <c r="E321" s="180" t="s">
        <v>35</v>
      </c>
      <c r="F321" s="288" t="s">
        <v>498</v>
      </c>
      <c r="G321" s="289"/>
      <c r="H321" s="289"/>
      <c r="I321" s="289"/>
      <c r="J321" s="179"/>
      <c r="K321" s="181">
        <v>18.89</v>
      </c>
      <c r="L321" s="179"/>
      <c r="M321" s="179"/>
      <c r="N321" s="179"/>
      <c r="O321" s="179"/>
      <c r="P321" s="179"/>
      <c r="Q321" s="179"/>
      <c r="R321" s="182"/>
      <c r="T321" s="183"/>
      <c r="U321" s="179"/>
      <c r="V321" s="179"/>
      <c r="W321" s="179"/>
      <c r="X321" s="179"/>
      <c r="Y321" s="179"/>
      <c r="Z321" s="179"/>
      <c r="AA321" s="184"/>
      <c r="AT321" s="185" t="s">
        <v>210</v>
      </c>
      <c r="AU321" s="185" t="s">
        <v>123</v>
      </c>
      <c r="AV321" s="10" t="s">
        <v>123</v>
      </c>
      <c r="AW321" s="10" t="s">
        <v>42</v>
      </c>
      <c r="AX321" s="10" t="s">
        <v>26</v>
      </c>
      <c r="AY321" s="185" t="s">
        <v>203</v>
      </c>
    </row>
    <row r="322" spans="2:65" s="1" customFormat="1" ht="22.5" customHeight="1">
      <c r="B322" s="37"/>
      <c r="C322" s="171" t="s">
        <v>499</v>
      </c>
      <c r="D322" s="171" t="s">
        <v>204</v>
      </c>
      <c r="E322" s="172" t="s">
        <v>500</v>
      </c>
      <c r="F322" s="280" t="s">
        <v>501</v>
      </c>
      <c r="G322" s="280"/>
      <c r="H322" s="280"/>
      <c r="I322" s="280"/>
      <c r="J322" s="173" t="s">
        <v>207</v>
      </c>
      <c r="K322" s="174">
        <v>6.8</v>
      </c>
      <c r="L322" s="281">
        <v>0</v>
      </c>
      <c r="M322" s="282"/>
      <c r="N322" s="283">
        <f>ROUND(L322*K322,2)</f>
        <v>0</v>
      </c>
      <c r="O322" s="283"/>
      <c r="P322" s="283"/>
      <c r="Q322" s="283"/>
      <c r="R322" s="39"/>
      <c r="T322" s="175" t="s">
        <v>35</v>
      </c>
      <c r="U322" s="46" t="s">
        <v>51</v>
      </c>
      <c r="V322" s="38"/>
      <c r="W322" s="176">
        <f>V322*K322</f>
        <v>0</v>
      </c>
      <c r="X322" s="176">
        <v>0</v>
      </c>
      <c r="Y322" s="176">
        <f>X322*K322</f>
        <v>0</v>
      </c>
      <c r="Z322" s="176">
        <v>1.92E-3</v>
      </c>
      <c r="AA322" s="177">
        <f>Z322*K322</f>
        <v>1.3056E-2</v>
      </c>
      <c r="AR322" s="20" t="s">
        <v>282</v>
      </c>
      <c r="AT322" s="20" t="s">
        <v>204</v>
      </c>
      <c r="AU322" s="20" t="s">
        <v>123</v>
      </c>
      <c r="AY322" s="20" t="s">
        <v>203</v>
      </c>
      <c r="BE322" s="112">
        <f>IF(U322="základní",N322,0)</f>
        <v>0</v>
      </c>
      <c r="BF322" s="112">
        <f>IF(U322="snížená",N322,0)</f>
        <v>0</v>
      </c>
      <c r="BG322" s="112">
        <f>IF(U322="zákl. přenesená",N322,0)</f>
        <v>0</v>
      </c>
      <c r="BH322" s="112">
        <f>IF(U322="sníž. přenesená",N322,0)</f>
        <v>0</v>
      </c>
      <c r="BI322" s="112">
        <f>IF(U322="nulová",N322,0)</f>
        <v>0</v>
      </c>
      <c r="BJ322" s="20" t="s">
        <v>26</v>
      </c>
      <c r="BK322" s="112">
        <f>ROUND(L322*K322,2)</f>
        <v>0</v>
      </c>
      <c r="BL322" s="20" t="s">
        <v>282</v>
      </c>
      <c r="BM322" s="20" t="s">
        <v>502</v>
      </c>
    </row>
    <row r="323" spans="2:65" s="11" customFormat="1" ht="22.5" customHeight="1">
      <c r="B323" s="186"/>
      <c r="C323" s="187"/>
      <c r="D323" s="187"/>
      <c r="E323" s="188" t="s">
        <v>35</v>
      </c>
      <c r="F323" s="286" t="s">
        <v>214</v>
      </c>
      <c r="G323" s="287"/>
      <c r="H323" s="287"/>
      <c r="I323" s="287"/>
      <c r="J323" s="187"/>
      <c r="K323" s="189" t="s">
        <v>35</v>
      </c>
      <c r="L323" s="187"/>
      <c r="M323" s="187"/>
      <c r="N323" s="187"/>
      <c r="O323" s="187"/>
      <c r="P323" s="187"/>
      <c r="Q323" s="187"/>
      <c r="R323" s="190"/>
      <c r="T323" s="191"/>
      <c r="U323" s="187"/>
      <c r="V323" s="187"/>
      <c r="W323" s="187"/>
      <c r="X323" s="187"/>
      <c r="Y323" s="187"/>
      <c r="Z323" s="187"/>
      <c r="AA323" s="192"/>
      <c r="AT323" s="193" t="s">
        <v>210</v>
      </c>
      <c r="AU323" s="193" t="s">
        <v>123</v>
      </c>
      <c r="AV323" s="11" t="s">
        <v>26</v>
      </c>
      <c r="AW323" s="11" t="s">
        <v>42</v>
      </c>
      <c r="AX323" s="11" t="s">
        <v>86</v>
      </c>
      <c r="AY323" s="193" t="s">
        <v>203</v>
      </c>
    </row>
    <row r="324" spans="2:65" s="10" customFormat="1" ht="22.5" customHeight="1">
      <c r="B324" s="178"/>
      <c r="C324" s="179"/>
      <c r="D324" s="179"/>
      <c r="E324" s="180" t="s">
        <v>35</v>
      </c>
      <c r="F324" s="288" t="s">
        <v>503</v>
      </c>
      <c r="G324" s="289"/>
      <c r="H324" s="289"/>
      <c r="I324" s="289"/>
      <c r="J324" s="179"/>
      <c r="K324" s="181">
        <v>6.8</v>
      </c>
      <c r="L324" s="179"/>
      <c r="M324" s="179"/>
      <c r="N324" s="179"/>
      <c r="O324" s="179"/>
      <c r="P324" s="179"/>
      <c r="Q324" s="179"/>
      <c r="R324" s="182"/>
      <c r="T324" s="183"/>
      <c r="U324" s="179"/>
      <c r="V324" s="179"/>
      <c r="W324" s="179"/>
      <c r="X324" s="179"/>
      <c r="Y324" s="179"/>
      <c r="Z324" s="179"/>
      <c r="AA324" s="184"/>
      <c r="AT324" s="185" t="s">
        <v>210</v>
      </c>
      <c r="AU324" s="185" t="s">
        <v>123</v>
      </c>
      <c r="AV324" s="10" t="s">
        <v>123</v>
      </c>
      <c r="AW324" s="10" t="s">
        <v>42</v>
      </c>
      <c r="AX324" s="10" t="s">
        <v>26</v>
      </c>
      <c r="AY324" s="185" t="s">
        <v>203</v>
      </c>
    </row>
    <row r="325" spans="2:65" s="1" customFormat="1" ht="22.5" customHeight="1">
      <c r="B325" s="37"/>
      <c r="C325" s="171" t="s">
        <v>504</v>
      </c>
      <c r="D325" s="171" t="s">
        <v>204</v>
      </c>
      <c r="E325" s="172" t="s">
        <v>505</v>
      </c>
      <c r="F325" s="280" t="s">
        <v>506</v>
      </c>
      <c r="G325" s="280"/>
      <c r="H325" s="280"/>
      <c r="I325" s="280"/>
      <c r="J325" s="173" t="s">
        <v>207</v>
      </c>
      <c r="K325" s="174">
        <v>3.76</v>
      </c>
      <c r="L325" s="281">
        <v>0</v>
      </c>
      <c r="M325" s="282"/>
      <c r="N325" s="283">
        <f>ROUND(L325*K325,2)</f>
        <v>0</v>
      </c>
      <c r="O325" s="283"/>
      <c r="P325" s="283"/>
      <c r="Q325" s="283"/>
      <c r="R325" s="39"/>
      <c r="T325" s="175" t="s">
        <v>35</v>
      </c>
      <c r="U325" s="46" t="s">
        <v>51</v>
      </c>
      <c r="V325" s="38"/>
      <c r="W325" s="176">
        <f>V325*K325</f>
        <v>0</v>
      </c>
      <c r="X325" s="176">
        <v>0</v>
      </c>
      <c r="Y325" s="176">
        <f>X325*K325</f>
        <v>0</v>
      </c>
      <c r="Z325" s="176">
        <v>1.3500000000000001E-3</v>
      </c>
      <c r="AA325" s="177">
        <f>Z325*K325</f>
        <v>5.0759999999999998E-3</v>
      </c>
      <c r="AR325" s="20" t="s">
        <v>282</v>
      </c>
      <c r="AT325" s="20" t="s">
        <v>204</v>
      </c>
      <c r="AU325" s="20" t="s">
        <v>123</v>
      </c>
      <c r="AY325" s="20" t="s">
        <v>203</v>
      </c>
      <c r="BE325" s="112">
        <f>IF(U325="základní",N325,0)</f>
        <v>0</v>
      </c>
      <c r="BF325" s="112">
        <f>IF(U325="snížená",N325,0)</f>
        <v>0</v>
      </c>
      <c r="BG325" s="112">
        <f>IF(U325="zákl. přenesená",N325,0)</f>
        <v>0</v>
      </c>
      <c r="BH325" s="112">
        <f>IF(U325="sníž. přenesená",N325,0)</f>
        <v>0</v>
      </c>
      <c r="BI325" s="112">
        <f>IF(U325="nulová",N325,0)</f>
        <v>0</v>
      </c>
      <c r="BJ325" s="20" t="s">
        <v>26</v>
      </c>
      <c r="BK325" s="112">
        <f>ROUND(L325*K325,2)</f>
        <v>0</v>
      </c>
      <c r="BL325" s="20" t="s">
        <v>282</v>
      </c>
      <c r="BM325" s="20" t="s">
        <v>507</v>
      </c>
    </row>
    <row r="326" spans="2:65" s="11" customFormat="1" ht="22.5" customHeight="1">
      <c r="B326" s="186"/>
      <c r="C326" s="187"/>
      <c r="D326" s="187"/>
      <c r="E326" s="188" t="s">
        <v>35</v>
      </c>
      <c r="F326" s="286" t="s">
        <v>214</v>
      </c>
      <c r="G326" s="287"/>
      <c r="H326" s="287"/>
      <c r="I326" s="287"/>
      <c r="J326" s="187"/>
      <c r="K326" s="189" t="s">
        <v>35</v>
      </c>
      <c r="L326" s="187"/>
      <c r="M326" s="187"/>
      <c r="N326" s="187"/>
      <c r="O326" s="187"/>
      <c r="P326" s="187"/>
      <c r="Q326" s="187"/>
      <c r="R326" s="190"/>
      <c r="T326" s="191"/>
      <c r="U326" s="187"/>
      <c r="V326" s="187"/>
      <c r="W326" s="187"/>
      <c r="X326" s="187"/>
      <c r="Y326" s="187"/>
      <c r="Z326" s="187"/>
      <c r="AA326" s="192"/>
      <c r="AT326" s="193" t="s">
        <v>210</v>
      </c>
      <c r="AU326" s="193" t="s">
        <v>123</v>
      </c>
      <c r="AV326" s="11" t="s">
        <v>26</v>
      </c>
      <c r="AW326" s="11" t="s">
        <v>42</v>
      </c>
      <c r="AX326" s="11" t="s">
        <v>86</v>
      </c>
      <c r="AY326" s="193" t="s">
        <v>203</v>
      </c>
    </row>
    <row r="327" spans="2:65" s="10" customFormat="1" ht="22.5" customHeight="1">
      <c r="B327" s="178"/>
      <c r="C327" s="179"/>
      <c r="D327" s="179"/>
      <c r="E327" s="180" t="s">
        <v>35</v>
      </c>
      <c r="F327" s="288" t="s">
        <v>508</v>
      </c>
      <c r="G327" s="289"/>
      <c r="H327" s="289"/>
      <c r="I327" s="289"/>
      <c r="J327" s="179"/>
      <c r="K327" s="181">
        <v>3.76</v>
      </c>
      <c r="L327" s="179"/>
      <c r="M327" s="179"/>
      <c r="N327" s="179"/>
      <c r="O327" s="179"/>
      <c r="P327" s="179"/>
      <c r="Q327" s="179"/>
      <c r="R327" s="182"/>
      <c r="T327" s="183"/>
      <c r="U327" s="179"/>
      <c r="V327" s="179"/>
      <c r="W327" s="179"/>
      <c r="X327" s="179"/>
      <c r="Y327" s="179"/>
      <c r="Z327" s="179"/>
      <c r="AA327" s="184"/>
      <c r="AT327" s="185" t="s">
        <v>210</v>
      </c>
      <c r="AU327" s="185" t="s">
        <v>123</v>
      </c>
      <c r="AV327" s="10" t="s">
        <v>123</v>
      </c>
      <c r="AW327" s="10" t="s">
        <v>42</v>
      </c>
      <c r="AX327" s="10" t="s">
        <v>26</v>
      </c>
      <c r="AY327" s="185" t="s">
        <v>203</v>
      </c>
    </row>
    <row r="328" spans="2:65" s="1" customFormat="1" ht="22.5" customHeight="1">
      <c r="B328" s="37"/>
      <c r="C328" s="171" t="s">
        <v>509</v>
      </c>
      <c r="D328" s="171" t="s">
        <v>204</v>
      </c>
      <c r="E328" s="172" t="s">
        <v>510</v>
      </c>
      <c r="F328" s="280" t="s">
        <v>511</v>
      </c>
      <c r="G328" s="280"/>
      <c r="H328" s="280"/>
      <c r="I328" s="280"/>
      <c r="J328" s="173" t="s">
        <v>207</v>
      </c>
      <c r="K328" s="174">
        <v>2.976</v>
      </c>
      <c r="L328" s="281">
        <v>0</v>
      </c>
      <c r="M328" s="282"/>
      <c r="N328" s="283">
        <f>ROUND(L328*K328,2)</f>
        <v>0</v>
      </c>
      <c r="O328" s="283"/>
      <c r="P328" s="283"/>
      <c r="Q328" s="283"/>
      <c r="R328" s="39"/>
      <c r="T328" s="175" t="s">
        <v>35</v>
      </c>
      <c r="U328" s="46" t="s">
        <v>51</v>
      </c>
      <c r="V328" s="38"/>
      <c r="W328" s="176">
        <f>V328*K328</f>
        <v>0</v>
      </c>
      <c r="X328" s="176">
        <v>0</v>
      </c>
      <c r="Y328" s="176">
        <f>X328*K328</f>
        <v>0</v>
      </c>
      <c r="Z328" s="176">
        <v>3.5599999999999998E-3</v>
      </c>
      <c r="AA328" s="177">
        <f>Z328*K328</f>
        <v>1.0594559999999999E-2</v>
      </c>
      <c r="AR328" s="20" t="s">
        <v>282</v>
      </c>
      <c r="AT328" s="20" t="s">
        <v>204</v>
      </c>
      <c r="AU328" s="20" t="s">
        <v>123</v>
      </c>
      <c r="AY328" s="20" t="s">
        <v>203</v>
      </c>
      <c r="BE328" s="112">
        <f>IF(U328="základní",N328,0)</f>
        <v>0</v>
      </c>
      <c r="BF328" s="112">
        <f>IF(U328="snížená",N328,0)</f>
        <v>0</v>
      </c>
      <c r="BG328" s="112">
        <f>IF(U328="zákl. přenesená",N328,0)</f>
        <v>0</v>
      </c>
      <c r="BH328" s="112">
        <f>IF(U328="sníž. přenesená",N328,0)</f>
        <v>0</v>
      </c>
      <c r="BI328" s="112">
        <f>IF(U328="nulová",N328,0)</f>
        <v>0</v>
      </c>
      <c r="BJ328" s="20" t="s">
        <v>26</v>
      </c>
      <c r="BK328" s="112">
        <f>ROUND(L328*K328,2)</f>
        <v>0</v>
      </c>
      <c r="BL328" s="20" t="s">
        <v>282</v>
      </c>
      <c r="BM328" s="20" t="s">
        <v>512</v>
      </c>
    </row>
    <row r="329" spans="2:65" s="11" customFormat="1" ht="22.5" customHeight="1">
      <c r="B329" s="186"/>
      <c r="C329" s="187"/>
      <c r="D329" s="187"/>
      <c r="E329" s="188" t="s">
        <v>35</v>
      </c>
      <c r="F329" s="286" t="s">
        <v>214</v>
      </c>
      <c r="G329" s="287"/>
      <c r="H329" s="287"/>
      <c r="I329" s="287"/>
      <c r="J329" s="187"/>
      <c r="K329" s="189" t="s">
        <v>35</v>
      </c>
      <c r="L329" s="187"/>
      <c r="M329" s="187"/>
      <c r="N329" s="187"/>
      <c r="O329" s="187"/>
      <c r="P329" s="187"/>
      <c r="Q329" s="187"/>
      <c r="R329" s="190"/>
      <c r="T329" s="191"/>
      <c r="U329" s="187"/>
      <c r="V329" s="187"/>
      <c r="W329" s="187"/>
      <c r="X329" s="187"/>
      <c r="Y329" s="187"/>
      <c r="Z329" s="187"/>
      <c r="AA329" s="192"/>
      <c r="AT329" s="193" t="s">
        <v>210</v>
      </c>
      <c r="AU329" s="193" t="s">
        <v>123</v>
      </c>
      <c r="AV329" s="11" t="s">
        <v>26</v>
      </c>
      <c r="AW329" s="11" t="s">
        <v>42</v>
      </c>
      <c r="AX329" s="11" t="s">
        <v>86</v>
      </c>
      <c r="AY329" s="193" t="s">
        <v>203</v>
      </c>
    </row>
    <row r="330" spans="2:65" s="10" customFormat="1" ht="22.5" customHeight="1">
      <c r="B330" s="178"/>
      <c r="C330" s="179"/>
      <c r="D330" s="179"/>
      <c r="E330" s="180" t="s">
        <v>35</v>
      </c>
      <c r="F330" s="288" t="s">
        <v>513</v>
      </c>
      <c r="G330" s="289"/>
      <c r="H330" s="289"/>
      <c r="I330" s="289"/>
      <c r="J330" s="179"/>
      <c r="K330" s="181">
        <v>2.976</v>
      </c>
      <c r="L330" s="179"/>
      <c r="M330" s="179"/>
      <c r="N330" s="179"/>
      <c r="O330" s="179"/>
      <c r="P330" s="179"/>
      <c r="Q330" s="179"/>
      <c r="R330" s="182"/>
      <c r="T330" s="183"/>
      <c r="U330" s="179"/>
      <c r="V330" s="179"/>
      <c r="W330" s="179"/>
      <c r="X330" s="179"/>
      <c r="Y330" s="179"/>
      <c r="Z330" s="179"/>
      <c r="AA330" s="184"/>
      <c r="AT330" s="185" t="s">
        <v>210</v>
      </c>
      <c r="AU330" s="185" t="s">
        <v>123</v>
      </c>
      <c r="AV330" s="10" t="s">
        <v>123</v>
      </c>
      <c r="AW330" s="10" t="s">
        <v>42</v>
      </c>
      <c r="AX330" s="10" t="s">
        <v>26</v>
      </c>
      <c r="AY330" s="185" t="s">
        <v>203</v>
      </c>
    </row>
    <row r="331" spans="2:65" s="1" customFormat="1" ht="31.5" customHeight="1">
      <c r="B331" s="37"/>
      <c r="C331" s="171" t="s">
        <v>514</v>
      </c>
      <c r="D331" s="171" t="s">
        <v>204</v>
      </c>
      <c r="E331" s="172" t="s">
        <v>515</v>
      </c>
      <c r="F331" s="280" t="s">
        <v>516</v>
      </c>
      <c r="G331" s="280"/>
      <c r="H331" s="280"/>
      <c r="I331" s="280"/>
      <c r="J331" s="173" t="s">
        <v>207</v>
      </c>
      <c r="K331" s="174">
        <v>25.15</v>
      </c>
      <c r="L331" s="281">
        <v>0</v>
      </c>
      <c r="M331" s="282"/>
      <c r="N331" s="283">
        <f>ROUND(L331*K331,2)</f>
        <v>0</v>
      </c>
      <c r="O331" s="283"/>
      <c r="P331" s="283"/>
      <c r="Q331" s="283"/>
      <c r="R331" s="39"/>
      <c r="T331" s="175" t="s">
        <v>35</v>
      </c>
      <c r="U331" s="46" t="s">
        <v>51</v>
      </c>
      <c r="V331" s="38"/>
      <c r="W331" s="176">
        <f>V331*K331</f>
        <v>0</v>
      </c>
      <c r="X331" s="176">
        <v>8.3000000000000001E-4</v>
      </c>
      <c r="Y331" s="176">
        <f>X331*K331</f>
        <v>2.0874500000000001E-2</v>
      </c>
      <c r="Z331" s="176">
        <v>0</v>
      </c>
      <c r="AA331" s="177">
        <f>Z331*K331</f>
        <v>0</v>
      </c>
      <c r="AR331" s="20" t="s">
        <v>282</v>
      </c>
      <c r="AT331" s="20" t="s">
        <v>204</v>
      </c>
      <c r="AU331" s="20" t="s">
        <v>123</v>
      </c>
      <c r="AY331" s="20" t="s">
        <v>203</v>
      </c>
      <c r="BE331" s="112">
        <f>IF(U331="základní",N331,0)</f>
        <v>0</v>
      </c>
      <c r="BF331" s="112">
        <f>IF(U331="snížená",N331,0)</f>
        <v>0</v>
      </c>
      <c r="BG331" s="112">
        <f>IF(U331="zákl. přenesená",N331,0)</f>
        <v>0</v>
      </c>
      <c r="BH331" s="112">
        <f>IF(U331="sníž. přenesená",N331,0)</f>
        <v>0</v>
      </c>
      <c r="BI331" s="112">
        <f>IF(U331="nulová",N331,0)</f>
        <v>0</v>
      </c>
      <c r="BJ331" s="20" t="s">
        <v>26</v>
      </c>
      <c r="BK331" s="112">
        <f>ROUND(L331*K331,2)</f>
        <v>0</v>
      </c>
      <c r="BL331" s="20" t="s">
        <v>282</v>
      </c>
      <c r="BM331" s="20" t="s">
        <v>517</v>
      </c>
    </row>
    <row r="332" spans="2:65" s="11" customFormat="1" ht="22.5" customHeight="1">
      <c r="B332" s="186"/>
      <c r="C332" s="187"/>
      <c r="D332" s="187"/>
      <c r="E332" s="188" t="s">
        <v>35</v>
      </c>
      <c r="F332" s="286" t="s">
        <v>271</v>
      </c>
      <c r="G332" s="287"/>
      <c r="H332" s="287"/>
      <c r="I332" s="287"/>
      <c r="J332" s="187"/>
      <c r="K332" s="189" t="s">
        <v>35</v>
      </c>
      <c r="L332" s="187"/>
      <c r="M332" s="187"/>
      <c r="N332" s="187"/>
      <c r="O332" s="187"/>
      <c r="P332" s="187"/>
      <c r="Q332" s="187"/>
      <c r="R332" s="190"/>
      <c r="T332" s="191"/>
      <c r="U332" s="187"/>
      <c r="V332" s="187"/>
      <c r="W332" s="187"/>
      <c r="X332" s="187"/>
      <c r="Y332" s="187"/>
      <c r="Z332" s="187"/>
      <c r="AA332" s="192"/>
      <c r="AT332" s="193" t="s">
        <v>210</v>
      </c>
      <c r="AU332" s="193" t="s">
        <v>123</v>
      </c>
      <c r="AV332" s="11" t="s">
        <v>26</v>
      </c>
      <c r="AW332" s="11" t="s">
        <v>42</v>
      </c>
      <c r="AX332" s="11" t="s">
        <v>86</v>
      </c>
      <c r="AY332" s="193" t="s">
        <v>203</v>
      </c>
    </row>
    <row r="333" spans="2:65" s="10" customFormat="1" ht="22.5" customHeight="1">
      <c r="B333" s="178"/>
      <c r="C333" s="179"/>
      <c r="D333" s="179"/>
      <c r="E333" s="180" t="s">
        <v>35</v>
      </c>
      <c r="F333" s="288" t="s">
        <v>518</v>
      </c>
      <c r="G333" s="289"/>
      <c r="H333" s="289"/>
      <c r="I333" s="289"/>
      <c r="J333" s="179"/>
      <c r="K333" s="181">
        <v>25.15</v>
      </c>
      <c r="L333" s="179"/>
      <c r="M333" s="179"/>
      <c r="N333" s="179"/>
      <c r="O333" s="179"/>
      <c r="P333" s="179"/>
      <c r="Q333" s="179"/>
      <c r="R333" s="182"/>
      <c r="T333" s="183"/>
      <c r="U333" s="179"/>
      <c r="V333" s="179"/>
      <c r="W333" s="179"/>
      <c r="X333" s="179"/>
      <c r="Y333" s="179"/>
      <c r="Z333" s="179"/>
      <c r="AA333" s="184"/>
      <c r="AT333" s="185" t="s">
        <v>210</v>
      </c>
      <c r="AU333" s="185" t="s">
        <v>123</v>
      </c>
      <c r="AV333" s="10" t="s">
        <v>123</v>
      </c>
      <c r="AW333" s="10" t="s">
        <v>42</v>
      </c>
      <c r="AX333" s="10" t="s">
        <v>26</v>
      </c>
      <c r="AY333" s="185" t="s">
        <v>203</v>
      </c>
    </row>
    <row r="334" spans="2:65" s="1" customFormat="1" ht="31.5" customHeight="1">
      <c r="B334" s="37"/>
      <c r="C334" s="171" t="s">
        <v>519</v>
      </c>
      <c r="D334" s="171" t="s">
        <v>204</v>
      </c>
      <c r="E334" s="172" t="s">
        <v>520</v>
      </c>
      <c r="F334" s="280" t="s">
        <v>521</v>
      </c>
      <c r="G334" s="280"/>
      <c r="H334" s="280"/>
      <c r="I334" s="280"/>
      <c r="J334" s="173" t="s">
        <v>207</v>
      </c>
      <c r="K334" s="174">
        <v>25.15</v>
      </c>
      <c r="L334" s="281">
        <v>0</v>
      </c>
      <c r="M334" s="282"/>
      <c r="N334" s="283">
        <f>ROUND(L334*K334,2)</f>
        <v>0</v>
      </c>
      <c r="O334" s="283"/>
      <c r="P334" s="283"/>
      <c r="Q334" s="283"/>
      <c r="R334" s="39"/>
      <c r="T334" s="175" t="s">
        <v>35</v>
      </c>
      <c r="U334" s="46" t="s">
        <v>51</v>
      </c>
      <c r="V334" s="38"/>
      <c r="W334" s="176">
        <f>V334*K334</f>
        <v>0</v>
      </c>
      <c r="X334" s="176">
        <v>8.3000000000000001E-4</v>
      </c>
      <c r="Y334" s="176">
        <f>X334*K334</f>
        <v>2.0874500000000001E-2</v>
      </c>
      <c r="Z334" s="176">
        <v>0</v>
      </c>
      <c r="AA334" s="177">
        <f>Z334*K334</f>
        <v>0</v>
      </c>
      <c r="AR334" s="20" t="s">
        <v>282</v>
      </c>
      <c r="AT334" s="20" t="s">
        <v>204</v>
      </c>
      <c r="AU334" s="20" t="s">
        <v>123</v>
      </c>
      <c r="AY334" s="20" t="s">
        <v>203</v>
      </c>
      <c r="BE334" s="112">
        <f>IF(U334="základní",N334,0)</f>
        <v>0</v>
      </c>
      <c r="BF334" s="112">
        <f>IF(U334="snížená",N334,0)</f>
        <v>0</v>
      </c>
      <c r="BG334" s="112">
        <f>IF(U334="zákl. přenesená",N334,0)</f>
        <v>0</v>
      </c>
      <c r="BH334" s="112">
        <f>IF(U334="sníž. přenesená",N334,0)</f>
        <v>0</v>
      </c>
      <c r="BI334" s="112">
        <f>IF(U334="nulová",N334,0)</f>
        <v>0</v>
      </c>
      <c r="BJ334" s="20" t="s">
        <v>26</v>
      </c>
      <c r="BK334" s="112">
        <f>ROUND(L334*K334,2)</f>
        <v>0</v>
      </c>
      <c r="BL334" s="20" t="s">
        <v>282</v>
      </c>
      <c r="BM334" s="20" t="s">
        <v>522</v>
      </c>
    </row>
    <row r="335" spans="2:65" s="11" customFormat="1" ht="22.5" customHeight="1">
      <c r="B335" s="186"/>
      <c r="C335" s="187"/>
      <c r="D335" s="187"/>
      <c r="E335" s="188" t="s">
        <v>35</v>
      </c>
      <c r="F335" s="286" t="s">
        <v>271</v>
      </c>
      <c r="G335" s="287"/>
      <c r="H335" s="287"/>
      <c r="I335" s="287"/>
      <c r="J335" s="187"/>
      <c r="K335" s="189" t="s">
        <v>35</v>
      </c>
      <c r="L335" s="187"/>
      <c r="M335" s="187"/>
      <c r="N335" s="187"/>
      <c r="O335" s="187"/>
      <c r="P335" s="187"/>
      <c r="Q335" s="187"/>
      <c r="R335" s="190"/>
      <c r="T335" s="191"/>
      <c r="U335" s="187"/>
      <c r="V335" s="187"/>
      <c r="W335" s="187"/>
      <c r="X335" s="187"/>
      <c r="Y335" s="187"/>
      <c r="Z335" s="187"/>
      <c r="AA335" s="192"/>
      <c r="AT335" s="193" t="s">
        <v>210</v>
      </c>
      <c r="AU335" s="193" t="s">
        <v>123</v>
      </c>
      <c r="AV335" s="11" t="s">
        <v>26</v>
      </c>
      <c r="AW335" s="11" t="s">
        <v>42</v>
      </c>
      <c r="AX335" s="11" t="s">
        <v>86</v>
      </c>
      <c r="AY335" s="193" t="s">
        <v>203</v>
      </c>
    </row>
    <row r="336" spans="2:65" s="10" customFormat="1" ht="22.5" customHeight="1">
      <c r="B336" s="178"/>
      <c r="C336" s="179"/>
      <c r="D336" s="179"/>
      <c r="E336" s="180" t="s">
        <v>35</v>
      </c>
      <c r="F336" s="288" t="s">
        <v>518</v>
      </c>
      <c r="G336" s="289"/>
      <c r="H336" s="289"/>
      <c r="I336" s="289"/>
      <c r="J336" s="179"/>
      <c r="K336" s="181">
        <v>25.15</v>
      </c>
      <c r="L336" s="179"/>
      <c r="M336" s="179"/>
      <c r="N336" s="179"/>
      <c r="O336" s="179"/>
      <c r="P336" s="179"/>
      <c r="Q336" s="179"/>
      <c r="R336" s="182"/>
      <c r="T336" s="183"/>
      <c r="U336" s="179"/>
      <c r="V336" s="179"/>
      <c r="W336" s="179"/>
      <c r="X336" s="179"/>
      <c r="Y336" s="179"/>
      <c r="Z336" s="179"/>
      <c r="AA336" s="184"/>
      <c r="AT336" s="185" t="s">
        <v>210</v>
      </c>
      <c r="AU336" s="185" t="s">
        <v>123</v>
      </c>
      <c r="AV336" s="10" t="s">
        <v>123</v>
      </c>
      <c r="AW336" s="10" t="s">
        <v>42</v>
      </c>
      <c r="AX336" s="10" t="s">
        <v>26</v>
      </c>
      <c r="AY336" s="185" t="s">
        <v>203</v>
      </c>
    </row>
    <row r="337" spans="2:65" s="1" customFormat="1" ht="31.5" customHeight="1">
      <c r="B337" s="37"/>
      <c r="C337" s="171" t="s">
        <v>523</v>
      </c>
      <c r="D337" s="171" t="s">
        <v>204</v>
      </c>
      <c r="E337" s="172" t="s">
        <v>524</v>
      </c>
      <c r="F337" s="280" t="s">
        <v>525</v>
      </c>
      <c r="G337" s="280"/>
      <c r="H337" s="280"/>
      <c r="I337" s="280"/>
      <c r="J337" s="173" t="s">
        <v>207</v>
      </c>
      <c r="K337" s="174">
        <v>6</v>
      </c>
      <c r="L337" s="281">
        <v>0</v>
      </c>
      <c r="M337" s="282"/>
      <c r="N337" s="283">
        <f>ROUND(L337*K337,2)</f>
        <v>0</v>
      </c>
      <c r="O337" s="283"/>
      <c r="P337" s="283"/>
      <c r="Q337" s="283"/>
      <c r="R337" s="39"/>
      <c r="T337" s="175" t="s">
        <v>35</v>
      </c>
      <c r="U337" s="46" t="s">
        <v>51</v>
      </c>
      <c r="V337" s="38"/>
      <c r="W337" s="176">
        <f>V337*K337</f>
        <v>0</v>
      </c>
      <c r="X337" s="176">
        <v>1.72E-3</v>
      </c>
      <c r="Y337" s="176">
        <f>X337*K337</f>
        <v>1.0319999999999999E-2</v>
      </c>
      <c r="Z337" s="176">
        <v>0</v>
      </c>
      <c r="AA337" s="177">
        <f>Z337*K337</f>
        <v>0</v>
      </c>
      <c r="AR337" s="20" t="s">
        <v>282</v>
      </c>
      <c r="AT337" s="20" t="s">
        <v>204</v>
      </c>
      <c r="AU337" s="20" t="s">
        <v>123</v>
      </c>
      <c r="AY337" s="20" t="s">
        <v>203</v>
      </c>
      <c r="BE337" s="112">
        <f>IF(U337="základní",N337,0)</f>
        <v>0</v>
      </c>
      <c r="BF337" s="112">
        <f>IF(U337="snížená",N337,0)</f>
        <v>0</v>
      </c>
      <c r="BG337" s="112">
        <f>IF(U337="zákl. přenesená",N337,0)</f>
        <v>0</v>
      </c>
      <c r="BH337" s="112">
        <f>IF(U337="sníž. přenesená",N337,0)</f>
        <v>0</v>
      </c>
      <c r="BI337" s="112">
        <f>IF(U337="nulová",N337,0)</f>
        <v>0</v>
      </c>
      <c r="BJ337" s="20" t="s">
        <v>26</v>
      </c>
      <c r="BK337" s="112">
        <f>ROUND(L337*K337,2)</f>
        <v>0</v>
      </c>
      <c r="BL337" s="20" t="s">
        <v>282</v>
      </c>
      <c r="BM337" s="20" t="s">
        <v>526</v>
      </c>
    </row>
    <row r="338" spans="2:65" s="11" customFormat="1" ht="22.5" customHeight="1">
      <c r="B338" s="186"/>
      <c r="C338" s="187"/>
      <c r="D338" s="187"/>
      <c r="E338" s="188" t="s">
        <v>35</v>
      </c>
      <c r="F338" s="286" t="s">
        <v>271</v>
      </c>
      <c r="G338" s="287"/>
      <c r="H338" s="287"/>
      <c r="I338" s="287"/>
      <c r="J338" s="187"/>
      <c r="K338" s="189" t="s">
        <v>35</v>
      </c>
      <c r="L338" s="187"/>
      <c r="M338" s="187"/>
      <c r="N338" s="187"/>
      <c r="O338" s="187"/>
      <c r="P338" s="187"/>
      <c r="Q338" s="187"/>
      <c r="R338" s="190"/>
      <c r="T338" s="191"/>
      <c r="U338" s="187"/>
      <c r="V338" s="187"/>
      <c r="W338" s="187"/>
      <c r="X338" s="187"/>
      <c r="Y338" s="187"/>
      <c r="Z338" s="187"/>
      <c r="AA338" s="192"/>
      <c r="AT338" s="193" t="s">
        <v>210</v>
      </c>
      <c r="AU338" s="193" t="s">
        <v>123</v>
      </c>
      <c r="AV338" s="11" t="s">
        <v>26</v>
      </c>
      <c r="AW338" s="11" t="s">
        <v>42</v>
      </c>
      <c r="AX338" s="11" t="s">
        <v>86</v>
      </c>
      <c r="AY338" s="193" t="s">
        <v>203</v>
      </c>
    </row>
    <row r="339" spans="2:65" s="10" customFormat="1" ht="22.5" customHeight="1">
      <c r="B339" s="178"/>
      <c r="C339" s="179"/>
      <c r="D339" s="179"/>
      <c r="E339" s="180" t="s">
        <v>35</v>
      </c>
      <c r="F339" s="288" t="s">
        <v>527</v>
      </c>
      <c r="G339" s="289"/>
      <c r="H339" s="289"/>
      <c r="I339" s="289"/>
      <c r="J339" s="179"/>
      <c r="K339" s="181">
        <v>6</v>
      </c>
      <c r="L339" s="179"/>
      <c r="M339" s="179"/>
      <c r="N339" s="179"/>
      <c r="O339" s="179"/>
      <c r="P339" s="179"/>
      <c r="Q339" s="179"/>
      <c r="R339" s="182"/>
      <c r="T339" s="183"/>
      <c r="U339" s="179"/>
      <c r="V339" s="179"/>
      <c r="W339" s="179"/>
      <c r="X339" s="179"/>
      <c r="Y339" s="179"/>
      <c r="Z339" s="179"/>
      <c r="AA339" s="184"/>
      <c r="AT339" s="185" t="s">
        <v>210</v>
      </c>
      <c r="AU339" s="185" t="s">
        <v>123</v>
      </c>
      <c r="AV339" s="10" t="s">
        <v>123</v>
      </c>
      <c r="AW339" s="10" t="s">
        <v>42</v>
      </c>
      <c r="AX339" s="10" t="s">
        <v>26</v>
      </c>
      <c r="AY339" s="185" t="s">
        <v>203</v>
      </c>
    </row>
    <row r="340" spans="2:65" s="1" customFormat="1" ht="31.5" customHeight="1">
      <c r="B340" s="37"/>
      <c r="C340" s="171" t="s">
        <v>528</v>
      </c>
      <c r="D340" s="171" t="s">
        <v>204</v>
      </c>
      <c r="E340" s="172" t="s">
        <v>529</v>
      </c>
      <c r="F340" s="280" t="s">
        <v>530</v>
      </c>
      <c r="G340" s="280"/>
      <c r="H340" s="280"/>
      <c r="I340" s="280"/>
      <c r="J340" s="173" t="s">
        <v>422</v>
      </c>
      <c r="K340" s="174">
        <v>2</v>
      </c>
      <c r="L340" s="281">
        <v>0</v>
      </c>
      <c r="M340" s="282"/>
      <c r="N340" s="283">
        <f>ROUND(L340*K340,2)</f>
        <v>0</v>
      </c>
      <c r="O340" s="283"/>
      <c r="P340" s="283"/>
      <c r="Q340" s="283"/>
      <c r="R340" s="39"/>
      <c r="T340" s="175" t="s">
        <v>35</v>
      </c>
      <c r="U340" s="46" t="s">
        <v>51</v>
      </c>
      <c r="V340" s="38"/>
      <c r="W340" s="176">
        <f>V340*K340</f>
        <v>0</v>
      </c>
      <c r="X340" s="176">
        <v>0</v>
      </c>
      <c r="Y340" s="176">
        <f>X340*K340</f>
        <v>0</v>
      </c>
      <c r="Z340" s="176">
        <v>0</v>
      </c>
      <c r="AA340" s="177">
        <f>Z340*K340</f>
        <v>0</v>
      </c>
      <c r="AR340" s="20" t="s">
        <v>282</v>
      </c>
      <c r="AT340" s="20" t="s">
        <v>204</v>
      </c>
      <c r="AU340" s="20" t="s">
        <v>123</v>
      </c>
      <c r="AY340" s="20" t="s">
        <v>203</v>
      </c>
      <c r="BE340" s="112">
        <f>IF(U340="základní",N340,0)</f>
        <v>0</v>
      </c>
      <c r="BF340" s="112">
        <f>IF(U340="snížená",N340,0)</f>
        <v>0</v>
      </c>
      <c r="BG340" s="112">
        <f>IF(U340="zákl. přenesená",N340,0)</f>
        <v>0</v>
      </c>
      <c r="BH340" s="112">
        <f>IF(U340="sníž. přenesená",N340,0)</f>
        <v>0</v>
      </c>
      <c r="BI340" s="112">
        <f>IF(U340="nulová",N340,0)</f>
        <v>0</v>
      </c>
      <c r="BJ340" s="20" t="s">
        <v>26</v>
      </c>
      <c r="BK340" s="112">
        <f>ROUND(L340*K340,2)</f>
        <v>0</v>
      </c>
      <c r="BL340" s="20" t="s">
        <v>282</v>
      </c>
      <c r="BM340" s="20" t="s">
        <v>531</v>
      </c>
    </row>
    <row r="341" spans="2:65" s="11" customFormat="1" ht="22.5" customHeight="1">
      <c r="B341" s="186"/>
      <c r="C341" s="187"/>
      <c r="D341" s="187"/>
      <c r="E341" s="188" t="s">
        <v>35</v>
      </c>
      <c r="F341" s="286" t="s">
        <v>271</v>
      </c>
      <c r="G341" s="287"/>
      <c r="H341" s="287"/>
      <c r="I341" s="287"/>
      <c r="J341" s="187"/>
      <c r="K341" s="189" t="s">
        <v>35</v>
      </c>
      <c r="L341" s="187"/>
      <c r="M341" s="187"/>
      <c r="N341" s="187"/>
      <c r="O341" s="187"/>
      <c r="P341" s="187"/>
      <c r="Q341" s="187"/>
      <c r="R341" s="190"/>
      <c r="T341" s="191"/>
      <c r="U341" s="187"/>
      <c r="V341" s="187"/>
      <c r="W341" s="187"/>
      <c r="X341" s="187"/>
      <c r="Y341" s="187"/>
      <c r="Z341" s="187"/>
      <c r="AA341" s="192"/>
      <c r="AT341" s="193" t="s">
        <v>210</v>
      </c>
      <c r="AU341" s="193" t="s">
        <v>123</v>
      </c>
      <c r="AV341" s="11" t="s">
        <v>26</v>
      </c>
      <c r="AW341" s="11" t="s">
        <v>42</v>
      </c>
      <c r="AX341" s="11" t="s">
        <v>86</v>
      </c>
      <c r="AY341" s="193" t="s">
        <v>203</v>
      </c>
    </row>
    <row r="342" spans="2:65" s="10" customFormat="1" ht="22.5" customHeight="1">
      <c r="B342" s="178"/>
      <c r="C342" s="179"/>
      <c r="D342" s="179"/>
      <c r="E342" s="180" t="s">
        <v>35</v>
      </c>
      <c r="F342" s="288" t="s">
        <v>123</v>
      </c>
      <c r="G342" s="289"/>
      <c r="H342" s="289"/>
      <c r="I342" s="289"/>
      <c r="J342" s="179"/>
      <c r="K342" s="181">
        <v>2</v>
      </c>
      <c r="L342" s="179"/>
      <c r="M342" s="179"/>
      <c r="N342" s="179"/>
      <c r="O342" s="179"/>
      <c r="P342" s="179"/>
      <c r="Q342" s="179"/>
      <c r="R342" s="182"/>
      <c r="T342" s="183"/>
      <c r="U342" s="179"/>
      <c r="V342" s="179"/>
      <c r="W342" s="179"/>
      <c r="X342" s="179"/>
      <c r="Y342" s="179"/>
      <c r="Z342" s="179"/>
      <c r="AA342" s="184"/>
      <c r="AT342" s="185" t="s">
        <v>210</v>
      </c>
      <c r="AU342" s="185" t="s">
        <v>123</v>
      </c>
      <c r="AV342" s="10" t="s">
        <v>123</v>
      </c>
      <c r="AW342" s="10" t="s">
        <v>42</v>
      </c>
      <c r="AX342" s="10" t="s">
        <v>26</v>
      </c>
      <c r="AY342" s="185" t="s">
        <v>203</v>
      </c>
    </row>
    <row r="343" spans="2:65" s="1" customFormat="1" ht="31.5" customHeight="1">
      <c r="B343" s="37"/>
      <c r="C343" s="171" t="s">
        <v>532</v>
      </c>
      <c r="D343" s="171" t="s">
        <v>204</v>
      </c>
      <c r="E343" s="172" t="s">
        <v>533</v>
      </c>
      <c r="F343" s="280" t="s">
        <v>534</v>
      </c>
      <c r="G343" s="280"/>
      <c r="H343" s="280"/>
      <c r="I343" s="280"/>
      <c r="J343" s="173" t="s">
        <v>357</v>
      </c>
      <c r="K343" s="174">
        <v>5.1999999999999998E-2</v>
      </c>
      <c r="L343" s="281">
        <v>0</v>
      </c>
      <c r="M343" s="282"/>
      <c r="N343" s="283">
        <f>ROUND(L343*K343,2)</f>
        <v>0</v>
      </c>
      <c r="O343" s="283"/>
      <c r="P343" s="283"/>
      <c r="Q343" s="283"/>
      <c r="R343" s="39"/>
      <c r="T343" s="175" t="s">
        <v>35</v>
      </c>
      <c r="U343" s="46" t="s">
        <v>51</v>
      </c>
      <c r="V343" s="38"/>
      <c r="W343" s="176">
        <f>V343*K343</f>
        <v>0</v>
      </c>
      <c r="X343" s="176">
        <v>0</v>
      </c>
      <c r="Y343" s="176">
        <f>X343*K343</f>
        <v>0</v>
      </c>
      <c r="Z343" s="176">
        <v>0</v>
      </c>
      <c r="AA343" s="177">
        <f>Z343*K343</f>
        <v>0</v>
      </c>
      <c r="AR343" s="20" t="s">
        <v>208</v>
      </c>
      <c r="AT343" s="20" t="s">
        <v>204</v>
      </c>
      <c r="AU343" s="20" t="s">
        <v>123</v>
      </c>
      <c r="AY343" s="20" t="s">
        <v>203</v>
      </c>
      <c r="BE343" s="112">
        <f>IF(U343="základní",N343,0)</f>
        <v>0</v>
      </c>
      <c r="BF343" s="112">
        <f>IF(U343="snížená",N343,0)</f>
        <v>0</v>
      </c>
      <c r="BG343" s="112">
        <f>IF(U343="zákl. přenesená",N343,0)</f>
        <v>0</v>
      </c>
      <c r="BH343" s="112">
        <f>IF(U343="sníž. přenesená",N343,0)</f>
        <v>0</v>
      </c>
      <c r="BI343" s="112">
        <f>IF(U343="nulová",N343,0)</f>
        <v>0</v>
      </c>
      <c r="BJ343" s="20" t="s">
        <v>26</v>
      </c>
      <c r="BK343" s="112">
        <f>ROUND(L343*K343,2)</f>
        <v>0</v>
      </c>
      <c r="BL343" s="20" t="s">
        <v>208</v>
      </c>
      <c r="BM343" s="20" t="s">
        <v>535</v>
      </c>
    </row>
    <row r="344" spans="2:65" s="9" customFormat="1" ht="29.85" customHeight="1">
      <c r="B344" s="160"/>
      <c r="C344" s="161"/>
      <c r="D344" s="170" t="s">
        <v>178</v>
      </c>
      <c r="E344" s="170"/>
      <c r="F344" s="170"/>
      <c r="G344" s="170"/>
      <c r="H344" s="170"/>
      <c r="I344" s="170"/>
      <c r="J344" s="170"/>
      <c r="K344" s="170"/>
      <c r="L344" s="170"/>
      <c r="M344" s="170"/>
      <c r="N344" s="301">
        <f>BK344</f>
        <v>0</v>
      </c>
      <c r="O344" s="302"/>
      <c r="P344" s="302"/>
      <c r="Q344" s="302"/>
      <c r="R344" s="163"/>
      <c r="T344" s="164"/>
      <c r="U344" s="161"/>
      <c r="V344" s="161"/>
      <c r="W344" s="165">
        <f>SUM(W345:W347)</f>
        <v>0</v>
      </c>
      <c r="X344" s="161"/>
      <c r="Y344" s="165">
        <f>SUM(Y345:Y347)</f>
        <v>0</v>
      </c>
      <c r="Z344" s="161"/>
      <c r="AA344" s="166">
        <f>SUM(AA345:AA347)</f>
        <v>0.14400000000000002</v>
      </c>
      <c r="AR344" s="167" t="s">
        <v>123</v>
      </c>
      <c r="AT344" s="168" t="s">
        <v>85</v>
      </c>
      <c r="AU344" s="168" t="s">
        <v>26</v>
      </c>
      <c r="AY344" s="167" t="s">
        <v>203</v>
      </c>
      <c r="BK344" s="169">
        <f>SUM(BK345:BK347)</f>
        <v>0</v>
      </c>
    </row>
    <row r="345" spans="2:65" s="1" customFormat="1" ht="31.5" customHeight="1">
      <c r="B345" s="37"/>
      <c r="C345" s="171" t="s">
        <v>536</v>
      </c>
      <c r="D345" s="171" t="s">
        <v>204</v>
      </c>
      <c r="E345" s="172" t="s">
        <v>537</v>
      </c>
      <c r="F345" s="280" t="s">
        <v>538</v>
      </c>
      <c r="G345" s="280"/>
      <c r="H345" s="280"/>
      <c r="I345" s="280"/>
      <c r="J345" s="173" t="s">
        <v>263</v>
      </c>
      <c r="K345" s="174">
        <v>6</v>
      </c>
      <c r="L345" s="281">
        <v>0</v>
      </c>
      <c r="M345" s="282"/>
      <c r="N345" s="283">
        <f>ROUND(L345*K345,2)</f>
        <v>0</v>
      </c>
      <c r="O345" s="283"/>
      <c r="P345" s="283"/>
      <c r="Q345" s="283"/>
      <c r="R345" s="39"/>
      <c r="T345" s="175" t="s">
        <v>35</v>
      </c>
      <c r="U345" s="46" t="s">
        <v>51</v>
      </c>
      <c r="V345" s="38"/>
      <c r="W345" s="176">
        <f>V345*K345</f>
        <v>0</v>
      </c>
      <c r="X345" s="176">
        <v>0</v>
      </c>
      <c r="Y345" s="176">
        <f>X345*K345</f>
        <v>0</v>
      </c>
      <c r="Z345" s="176">
        <v>2.4E-2</v>
      </c>
      <c r="AA345" s="177">
        <f>Z345*K345</f>
        <v>0.14400000000000002</v>
      </c>
      <c r="AR345" s="20" t="s">
        <v>282</v>
      </c>
      <c r="AT345" s="20" t="s">
        <v>204</v>
      </c>
      <c r="AU345" s="20" t="s">
        <v>123</v>
      </c>
      <c r="AY345" s="20" t="s">
        <v>203</v>
      </c>
      <c r="BE345" s="112">
        <f>IF(U345="základní",N345,0)</f>
        <v>0</v>
      </c>
      <c r="BF345" s="112">
        <f>IF(U345="snížená",N345,0)</f>
        <v>0</v>
      </c>
      <c r="BG345" s="112">
        <f>IF(U345="zákl. přenesená",N345,0)</f>
        <v>0</v>
      </c>
      <c r="BH345" s="112">
        <f>IF(U345="sníž. přenesená",N345,0)</f>
        <v>0</v>
      </c>
      <c r="BI345" s="112">
        <f>IF(U345="nulová",N345,0)</f>
        <v>0</v>
      </c>
      <c r="BJ345" s="20" t="s">
        <v>26</v>
      </c>
      <c r="BK345" s="112">
        <f>ROUND(L345*K345,2)</f>
        <v>0</v>
      </c>
      <c r="BL345" s="20" t="s">
        <v>282</v>
      </c>
      <c r="BM345" s="20" t="s">
        <v>539</v>
      </c>
    </row>
    <row r="346" spans="2:65" s="11" customFormat="1" ht="22.5" customHeight="1">
      <c r="B346" s="186"/>
      <c r="C346" s="187"/>
      <c r="D346" s="187"/>
      <c r="E346" s="188" t="s">
        <v>35</v>
      </c>
      <c r="F346" s="286" t="s">
        <v>214</v>
      </c>
      <c r="G346" s="287"/>
      <c r="H346" s="287"/>
      <c r="I346" s="287"/>
      <c r="J346" s="187"/>
      <c r="K346" s="189" t="s">
        <v>35</v>
      </c>
      <c r="L346" s="187"/>
      <c r="M346" s="187"/>
      <c r="N346" s="187"/>
      <c r="O346" s="187"/>
      <c r="P346" s="187"/>
      <c r="Q346" s="187"/>
      <c r="R346" s="190"/>
      <c r="T346" s="191"/>
      <c r="U346" s="187"/>
      <c r="V346" s="187"/>
      <c r="W346" s="187"/>
      <c r="X346" s="187"/>
      <c r="Y346" s="187"/>
      <c r="Z346" s="187"/>
      <c r="AA346" s="192"/>
      <c r="AT346" s="193" t="s">
        <v>210</v>
      </c>
      <c r="AU346" s="193" t="s">
        <v>123</v>
      </c>
      <c r="AV346" s="11" t="s">
        <v>26</v>
      </c>
      <c r="AW346" s="11" t="s">
        <v>42</v>
      </c>
      <c r="AX346" s="11" t="s">
        <v>86</v>
      </c>
      <c r="AY346" s="193" t="s">
        <v>203</v>
      </c>
    </row>
    <row r="347" spans="2:65" s="10" customFormat="1" ht="22.5" customHeight="1">
      <c r="B347" s="178"/>
      <c r="C347" s="179"/>
      <c r="D347" s="179"/>
      <c r="E347" s="180" t="s">
        <v>35</v>
      </c>
      <c r="F347" s="288" t="s">
        <v>540</v>
      </c>
      <c r="G347" s="289"/>
      <c r="H347" s="289"/>
      <c r="I347" s="289"/>
      <c r="J347" s="179"/>
      <c r="K347" s="181">
        <v>6</v>
      </c>
      <c r="L347" s="179"/>
      <c r="M347" s="179"/>
      <c r="N347" s="179"/>
      <c r="O347" s="179"/>
      <c r="P347" s="179"/>
      <c r="Q347" s="179"/>
      <c r="R347" s="182"/>
      <c r="T347" s="183"/>
      <c r="U347" s="179"/>
      <c r="V347" s="179"/>
      <c r="W347" s="179"/>
      <c r="X347" s="179"/>
      <c r="Y347" s="179"/>
      <c r="Z347" s="179"/>
      <c r="AA347" s="184"/>
      <c r="AT347" s="185" t="s">
        <v>210</v>
      </c>
      <c r="AU347" s="185" t="s">
        <v>123</v>
      </c>
      <c r="AV347" s="10" t="s">
        <v>123</v>
      </c>
      <c r="AW347" s="10" t="s">
        <v>42</v>
      </c>
      <c r="AX347" s="10" t="s">
        <v>26</v>
      </c>
      <c r="AY347" s="185" t="s">
        <v>203</v>
      </c>
    </row>
    <row r="348" spans="2:65" s="1" customFormat="1" ht="49.9" customHeight="1">
      <c r="B348" s="37"/>
      <c r="C348" s="38"/>
      <c r="D348" s="162" t="s">
        <v>541</v>
      </c>
      <c r="E348" s="38"/>
      <c r="F348" s="38"/>
      <c r="G348" s="38"/>
      <c r="H348" s="38"/>
      <c r="I348" s="38"/>
      <c r="J348" s="38"/>
      <c r="K348" s="38"/>
      <c r="L348" s="38"/>
      <c r="M348" s="38"/>
      <c r="N348" s="303">
        <f>BK348</f>
        <v>0</v>
      </c>
      <c r="O348" s="304"/>
      <c r="P348" s="304"/>
      <c r="Q348" s="304"/>
      <c r="R348" s="39"/>
      <c r="T348" s="146"/>
      <c r="U348" s="38"/>
      <c r="V348" s="38"/>
      <c r="W348" s="38"/>
      <c r="X348" s="38"/>
      <c r="Y348" s="38"/>
      <c r="Z348" s="38"/>
      <c r="AA348" s="80"/>
      <c r="AT348" s="20" t="s">
        <v>85</v>
      </c>
      <c r="AU348" s="20" t="s">
        <v>86</v>
      </c>
      <c r="AY348" s="20" t="s">
        <v>542</v>
      </c>
      <c r="BK348" s="112">
        <f>BK349</f>
        <v>0</v>
      </c>
    </row>
    <row r="349" spans="2:65" s="1" customFormat="1" ht="22.35" customHeight="1">
      <c r="B349" s="37"/>
      <c r="C349" s="206" t="s">
        <v>35</v>
      </c>
      <c r="D349" s="206" t="s">
        <v>204</v>
      </c>
      <c r="E349" s="207" t="s">
        <v>35</v>
      </c>
      <c r="F349" s="296" t="s">
        <v>35</v>
      </c>
      <c r="G349" s="296"/>
      <c r="H349" s="296"/>
      <c r="I349" s="296"/>
      <c r="J349" s="208" t="s">
        <v>35</v>
      </c>
      <c r="K349" s="209"/>
      <c r="L349" s="281"/>
      <c r="M349" s="283"/>
      <c r="N349" s="283">
        <f>BK349</f>
        <v>0</v>
      </c>
      <c r="O349" s="283"/>
      <c r="P349" s="283"/>
      <c r="Q349" s="283"/>
      <c r="R349" s="39"/>
      <c r="T349" s="175" t="s">
        <v>35</v>
      </c>
      <c r="U349" s="210" t="s">
        <v>51</v>
      </c>
      <c r="V349" s="58"/>
      <c r="W349" s="58"/>
      <c r="X349" s="58"/>
      <c r="Y349" s="58"/>
      <c r="Z349" s="58"/>
      <c r="AA349" s="60"/>
      <c r="AT349" s="20" t="s">
        <v>542</v>
      </c>
      <c r="AU349" s="20" t="s">
        <v>26</v>
      </c>
      <c r="AY349" s="20" t="s">
        <v>542</v>
      </c>
      <c r="BE349" s="112">
        <f>IF(U349="základní",N349,0)</f>
        <v>0</v>
      </c>
      <c r="BF349" s="112">
        <f>IF(U349="snížená",N349,0)</f>
        <v>0</v>
      </c>
      <c r="BG349" s="112">
        <f>IF(U349="zákl. přenesená",N349,0)</f>
        <v>0</v>
      </c>
      <c r="BH349" s="112">
        <f>IF(U349="sníž. přenesená",N349,0)</f>
        <v>0</v>
      </c>
      <c r="BI349" s="112">
        <f>IF(U349="nulová",N349,0)</f>
        <v>0</v>
      </c>
      <c r="BJ349" s="20" t="s">
        <v>26</v>
      </c>
      <c r="BK349" s="112">
        <f>L349*K349</f>
        <v>0</v>
      </c>
    </row>
    <row r="350" spans="2:65" s="1" customFormat="1" ht="6.95" customHeight="1">
      <c r="B350" s="61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3"/>
    </row>
  </sheetData>
  <sheetProtection algorithmName="SHA-512" hashValue="bR80DGdoxD5wqy4reWQkXiEENiYqpw5ON1g7FtLIsyPEohGh220xPOa9ONXUwhfz5GombOZWajUoWJGhNnh9OQ==" saltValue="ytoKmFxWlHtGGgVZpDrUrw==" spinCount="100000" sheet="1" objects="1" scenarios="1" formatCells="0" formatColumns="0" formatRows="0" sort="0" autoFilter="0"/>
  <mergeCells count="437">
    <mergeCell ref="H1:K1"/>
    <mergeCell ref="S2:AC2"/>
    <mergeCell ref="F347:I347"/>
    <mergeCell ref="F349:I349"/>
    <mergeCell ref="L349:M349"/>
    <mergeCell ref="N349:Q349"/>
    <mergeCell ref="N131:Q131"/>
    <mergeCell ref="N132:Q132"/>
    <mergeCell ref="N133:Q133"/>
    <mergeCell ref="N139:Q139"/>
    <mergeCell ref="N148:Q148"/>
    <mergeCell ref="N195:Q195"/>
    <mergeCell ref="N210:Q210"/>
    <mergeCell ref="N214:Q214"/>
    <mergeCell ref="N218:Q218"/>
    <mergeCell ref="N285:Q285"/>
    <mergeCell ref="N298:Q298"/>
    <mergeCell ref="N299:Q299"/>
    <mergeCell ref="N302:Q302"/>
    <mergeCell ref="N306:Q306"/>
    <mergeCell ref="N312:Q312"/>
    <mergeCell ref="N344:Q344"/>
    <mergeCell ref="N348:Q348"/>
    <mergeCell ref="F341:I341"/>
    <mergeCell ref="F342:I342"/>
    <mergeCell ref="F343:I343"/>
    <mergeCell ref="L343:M343"/>
    <mergeCell ref="N343:Q343"/>
    <mergeCell ref="F345:I345"/>
    <mergeCell ref="L345:M345"/>
    <mergeCell ref="N345:Q345"/>
    <mergeCell ref="F346:I346"/>
    <mergeCell ref="F335:I335"/>
    <mergeCell ref="F336:I336"/>
    <mergeCell ref="F337:I337"/>
    <mergeCell ref="L337:M337"/>
    <mergeCell ref="N337:Q337"/>
    <mergeCell ref="F338:I338"/>
    <mergeCell ref="F339:I339"/>
    <mergeCell ref="F340:I340"/>
    <mergeCell ref="L340:M340"/>
    <mergeCell ref="N340:Q340"/>
    <mergeCell ref="F329:I329"/>
    <mergeCell ref="F330:I330"/>
    <mergeCell ref="F331:I331"/>
    <mergeCell ref="L331:M331"/>
    <mergeCell ref="N331:Q331"/>
    <mergeCell ref="F332:I332"/>
    <mergeCell ref="F333:I333"/>
    <mergeCell ref="F334:I334"/>
    <mergeCell ref="L334:M334"/>
    <mergeCell ref="N334:Q334"/>
    <mergeCell ref="F323:I323"/>
    <mergeCell ref="F324:I324"/>
    <mergeCell ref="F325:I325"/>
    <mergeCell ref="L325:M325"/>
    <mergeCell ref="N325:Q325"/>
    <mergeCell ref="F326:I326"/>
    <mergeCell ref="F327:I327"/>
    <mergeCell ref="F328:I328"/>
    <mergeCell ref="L328:M328"/>
    <mergeCell ref="N328:Q328"/>
    <mergeCell ref="F317:I317"/>
    <mergeCell ref="F318:I318"/>
    <mergeCell ref="F319:I319"/>
    <mergeCell ref="L319:M319"/>
    <mergeCell ref="N319:Q319"/>
    <mergeCell ref="F320:I320"/>
    <mergeCell ref="F321:I321"/>
    <mergeCell ref="F322:I322"/>
    <mergeCell ref="L322:M322"/>
    <mergeCell ref="N322:Q322"/>
    <mergeCell ref="F311:I311"/>
    <mergeCell ref="F313:I313"/>
    <mergeCell ref="L313:M313"/>
    <mergeCell ref="N313:Q313"/>
    <mergeCell ref="F314:I314"/>
    <mergeCell ref="F315:I315"/>
    <mergeCell ref="F316:I316"/>
    <mergeCell ref="L316:M316"/>
    <mergeCell ref="N316:Q316"/>
    <mergeCell ref="F305:I305"/>
    <mergeCell ref="F307:I307"/>
    <mergeCell ref="L307:M307"/>
    <mergeCell ref="N307:Q307"/>
    <mergeCell ref="F308:I308"/>
    <mergeCell ref="F309:I309"/>
    <mergeCell ref="F310:I310"/>
    <mergeCell ref="L310:M310"/>
    <mergeCell ref="N310:Q310"/>
    <mergeCell ref="F297:I297"/>
    <mergeCell ref="F300:I300"/>
    <mergeCell ref="L300:M300"/>
    <mergeCell ref="N300:Q300"/>
    <mergeCell ref="F301:I301"/>
    <mergeCell ref="F303:I303"/>
    <mergeCell ref="L303:M303"/>
    <mergeCell ref="N303:Q303"/>
    <mergeCell ref="F304:I304"/>
    <mergeCell ref="F292:I292"/>
    <mergeCell ref="F293:I293"/>
    <mergeCell ref="L293:M293"/>
    <mergeCell ref="N293:Q293"/>
    <mergeCell ref="F294:I294"/>
    <mergeCell ref="L294:M294"/>
    <mergeCell ref="N294:Q294"/>
    <mergeCell ref="F295:I295"/>
    <mergeCell ref="F296:I296"/>
    <mergeCell ref="F288:I288"/>
    <mergeCell ref="L288:M288"/>
    <mergeCell ref="N288:Q288"/>
    <mergeCell ref="F289:I289"/>
    <mergeCell ref="L289:M289"/>
    <mergeCell ref="N289:Q289"/>
    <mergeCell ref="F290:I290"/>
    <mergeCell ref="F291:I291"/>
    <mergeCell ref="L291:M291"/>
    <mergeCell ref="N291:Q291"/>
    <mergeCell ref="F282:I282"/>
    <mergeCell ref="F283:I283"/>
    <mergeCell ref="L283:M283"/>
    <mergeCell ref="N283:Q283"/>
    <mergeCell ref="F284:I284"/>
    <mergeCell ref="F286:I286"/>
    <mergeCell ref="L286:M286"/>
    <mergeCell ref="N286:Q286"/>
    <mergeCell ref="F287:I287"/>
    <mergeCell ref="F276:I276"/>
    <mergeCell ref="F277:I277"/>
    <mergeCell ref="F278:I278"/>
    <mergeCell ref="L278:M278"/>
    <mergeCell ref="N278:Q278"/>
    <mergeCell ref="F279:I279"/>
    <mergeCell ref="F280:I280"/>
    <mergeCell ref="F281:I281"/>
    <mergeCell ref="L281:M281"/>
    <mergeCell ref="N281:Q281"/>
    <mergeCell ref="F270:I270"/>
    <mergeCell ref="F271:I271"/>
    <mergeCell ref="F272:I272"/>
    <mergeCell ref="L272:M272"/>
    <mergeCell ref="N272:Q272"/>
    <mergeCell ref="F273:I273"/>
    <mergeCell ref="F274:I274"/>
    <mergeCell ref="F275:I275"/>
    <mergeCell ref="L275:M275"/>
    <mergeCell ref="N275:Q275"/>
    <mergeCell ref="F265:I265"/>
    <mergeCell ref="F266:I266"/>
    <mergeCell ref="L266:M266"/>
    <mergeCell ref="N266:Q266"/>
    <mergeCell ref="F267:I267"/>
    <mergeCell ref="F268:I268"/>
    <mergeCell ref="F269:I269"/>
    <mergeCell ref="L269:M269"/>
    <mergeCell ref="N269:Q269"/>
    <mergeCell ref="F259:I259"/>
    <mergeCell ref="F260:I260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53:I253"/>
    <mergeCell ref="F254:I254"/>
    <mergeCell ref="F255:I255"/>
    <mergeCell ref="L255:M255"/>
    <mergeCell ref="N255:Q255"/>
    <mergeCell ref="F256:I256"/>
    <mergeCell ref="F257:I257"/>
    <mergeCell ref="F258:I258"/>
    <mergeCell ref="L258:M258"/>
    <mergeCell ref="N258:Q258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L252:M252"/>
    <mergeCell ref="N252:Q252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29:I229"/>
    <mergeCell ref="F230:I230"/>
    <mergeCell ref="F231:I231"/>
    <mergeCell ref="L231:M231"/>
    <mergeCell ref="N231:Q231"/>
    <mergeCell ref="F232:I232"/>
    <mergeCell ref="F233:I233"/>
    <mergeCell ref="F234:I234"/>
    <mergeCell ref="L234:M234"/>
    <mergeCell ref="N234:Q234"/>
    <mergeCell ref="F224:I224"/>
    <mergeCell ref="L224:M224"/>
    <mergeCell ref="N224:Q224"/>
    <mergeCell ref="F225:I225"/>
    <mergeCell ref="F226:I226"/>
    <mergeCell ref="F227:I227"/>
    <mergeCell ref="L227:M227"/>
    <mergeCell ref="N227:Q227"/>
    <mergeCell ref="F228:I228"/>
    <mergeCell ref="F216:I216"/>
    <mergeCell ref="F217:I217"/>
    <mergeCell ref="F219:I219"/>
    <mergeCell ref="L219:M219"/>
    <mergeCell ref="N219:Q219"/>
    <mergeCell ref="F220:I220"/>
    <mergeCell ref="F221:I221"/>
    <mergeCell ref="F222:I222"/>
    <mergeCell ref="F223:I223"/>
    <mergeCell ref="F207:I207"/>
    <mergeCell ref="F208:I208"/>
    <mergeCell ref="F209:I209"/>
    <mergeCell ref="F211:I211"/>
    <mergeCell ref="L211:M211"/>
    <mergeCell ref="N211:Q211"/>
    <mergeCell ref="F212:I212"/>
    <mergeCell ref="F213:I213"/>
    <mergeCell ref="F215:I215"/>
    <mergeCell ref="L215:M215"/>
    <mergeCell ref="N215:Q215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194:I194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L163:M163"/>
    <mergeCell ref="N163:Q163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45:I145"/>
    <mergeCell ref="F146:I146"/>
    <mergeCell ref="L146:M146"/>
    <mergeCell ref="N146:Q146"/>
    <mergeCell ref="F147:I147"/>
    <mergeCell ref="F149:I149"/>
    <mergeCell ref="L149:M149"/>
    <mergeCell ref="N149:Q149"/>
    <mergeCell ref="F150:I150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14:Q114"/>
    <mergeCell ref="C120:Q120"/>
    <mergeCell ref="F122:P122"/>
    <mergeCell ref="F123:P123"/>
    <mergeCell ref="M125:P125"/>
    <mergeCell ref="M127:Q127"/>
    <mergeCell ref="M128:Q128"/>
    <mergeCell ref="F130:I130"/>
    <mergeCell ref="L130:M130"/>
    <mergeCell ref="N130:Q130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49:D350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U349:U350" xr:uid="{00000000-0002-0000-01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0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116</v>
      </c>
      <c r="G1" s="16"/>
      <c r="H1" s="305" t="s">
        <v>117</v>
      </c>
      <c r="I1" s="305"/>
      <c r="J1" s="305"/>
      <c r="K1" s="305"/>
      <c r="L1" s="16" t="s">
        <v>118</v>
      </c>
      <c r="M1" s="14"/>
      <c r="N1" s="14"/>
      <c r="O1" s="15" t="s">
        <v>119</v>
      </c>
      <c r="P1" s="14"/>
      <c r="Q1" s="14"/>
      <c r="R1" s="14"/>
      <c r="S1" s="16" t="s">
        <v>120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0" t="s">
        <v>97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123</v>
      </c>
    </row>
    <row r="4" spans="1:66" ht="36.950000000000003" customHeight="1">
      <c r="B4" s="24"/>
      <c r="C4" s="213" t="s">
        <v>126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58" t="str">
        <f>'Rekapitulace stavby'!K6</f>
        <v>SŠ PTA Jihlava - demolice objektu údržby, Polenská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8"/>
      <c r="R6" s="25"/>
    </row>
    <row r="7" spans="1:66" s="1" customFormat="1" ht="32.85" customHeight="1">
      <c r="B7" s="37"/>
      <c r="C7" s="38"/>
      <c r="D7" s="31" t="s">
        <v>133</v>
      </c>
      <c r="E7" s="38"/>
      <c r="F7" s="219" t="s">
        <v>543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8"/>
      <c r="R7" s="39"/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30" t="s">
        <v>35</v>
      </c>
      <c r="P8" s="38"/>
      <c r="Q8" s="38"/>
      <c r="R8" s="39"/>
    </row>
    <row r="9" spans="1:66" s="1" customFormat="1" ht="14.45" customHeight="1">
      <c r="B9" s="37"/>
      <c r="C9" s="38"/>
      <c r="D9" s="32" t="s">
        <v>27</v>
      </c>
      <c r="E9" s="38"/>
      <c r="F9" s="30" t="s">
        <v>28</v>
      </c>
      <c r="G9" s="38"/>
      <c r="H9" s="38"/>
      <c r="I9" s="38"/>
      <c r="J9" s="38"/>
      <c r="K9" s="38"/>
      <c r="L9" s="38"/>
      <c r="M9" s="32" t="s">
        <v>29</v>
      </c>
      <c r="N9" s="38"/>
      <c r="O9" s="261" t="str">
        <f>'Rekapitulace stavby'!AN8</f>
        <v>22. 3. 2016</v>
      </c>
      <c r="P9" s="26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33</v>
      </c>
      <c r="E11" s="38"/>
      <c r="F11" s="38"/>
      <c r="G11" s="38"/>
      <c r="H11" s="38"/>
      <c r="I11" s="38"/>
      <c r="J11" s="38"/>
      <c r="K11" s="38"/>
      <c r="L11" s="38"/>
      <c r="M11" s="32" t="s">
        <v>34</v>
      </c>
      <c r="N11" s="38"/>
      <c r="O11" s="217" t="s">
        <v>35</v>
      </c>
      <c r="P11" s="217"/>
      <c r="Q11" s="38"/>
      <c r="R11" s="39"/>
    </row>
    <row r="12" spans="1:66" s="1" customFormat="1" ht="18" customHeight="1">
      <c r="B12" s="37"/>
      <c r="C12" s="38"/>
      <c r="D12" s="38"/>
      <c r="E12" s="30" t="s">
        <v>36</v>
      </c>
      <c r="F12" s="38"/>
      <c r="G12" s="38"/>
      <c r="H12" s="38"/>
      <c r="I12" s="38"/>
      <c r="J12" s="38"/>
      <c r="K12" s="38"/>
      <c r="L12" s="38"/>
      <c r="M12" s="32" t="s">
        <v>37</v>
      </c>
      <c r="N12" s="38"/>
      <c r="O12" s="217" t="s">
        <v>35</v>
      </c>
      <c r="P12" s="217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38</v>
      </c>
      <c r="E14" s="38"/>
      <c r="F14" s="38"/>
      <c r="G14" s="38"/>
      <c r="H14" s="38"/>
      <c r="I14" s="38"/>
      <c r="J14" s="38"/>
      <c r="K14" s="38"/>
      <c r="L14" s="38"/>
      <c r="M14" s="32" t="s">
        <v>34</v>
      </c>
      <c r="N14" s="38"/>
      <c r="O14" s="263" t="str">
        <f>IF('Rekapitulace stavby'!AN13="","",'Rekapitulace stavby'!AN13)</f>
        <v>Vyplň údaj</v>
      </c>
      <c r="P14" s="217"/>
      <c r="Q14" s="38"/>
      <c r="R14" s="39"/>
    </row>
    <row r="15" spans="1:66" s="1" customFormat="1" ht="18" customHeight="1">
      <c r="B15" s="37"/>
      <c r="C15" s="38"/>
      <c r="D15" s="38"/>
      <c r="E15" s="263" t="str">
        <f>IF('Rekapitulace stavby'!E14="","",'Rekapitulace stavby'!E14)</f>
        <v>Vyplň údaj</v>
      </c>
      <c r="F15" s="264"/>
      <c r="G15" s="264"/>
      <c r="H15" s="264"/>
      <c r="I15" s="264"/>
      <c r="J15" s="264"/>
      <c r="K15" s="264"/>
      <c r="L15" s="264"/>
      <c r="M15" s="32" t="s">
        <v>37</v>
      </c>
      <c r="N15" s="38"/>
      <c r="O15" s="263" t="str">
        <f>IF('Rekapitulace stavby'!AN14="","",'Rekapitulace stavby'!AN14)</f>
        <v>Vyplň údaj</v>
      </c>
      <c r="P15" s="217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40</v>
      </c>
      <c r="E17" s="38"/>
      <c r="F17" s="38"/>
      <c r="G17" s="38"/>
      <c r="H17" s="38"/>
      <c r="I17" s="38"/>
      <c r="J17" s="38"/>
      <c r="K17" s="38"/>
      <c r="L17" s="38"/>
      <c r="M17" s="32" t="s">
        <v>34</v>
      </c>
      <c r="N17" s="38"/>
      <c r="O17" s="217" t="s">
        <v>35</v>
      </c>
      <c r="P17" s="217"/>
      <c r="Q17" s="38"/>
      <c r="R17" s="39"/>
    </row>
    <row r="18" spans="2:18" s="1" customFormat="1" ht="18" customHeight="1">
      <c r="B18" s="37"/>
      <c r="C18" s="38"/>
      <c r="D18" s="38"/>
      <c r="E18" s="30" t="s">
        <v>41</v>
      </c>
      <c r="F18" s="38"/>
      <c r="G18" s="38"/>
      <c r="H18" s="38"/>
      <c r="I18" s="38"/>
      <c r="J18" s="38"/>
      <c r="K18" s="38"/>
      <c r="L18" s="38"/>
      <c r="M18" s="32" t="s">
        <v>37</v>
      </c>
      <c r="N18" s="38"/>
      <c r="O18" s="217" t="s">
        <v>35</v>
      </c>
      <c r="P18" s="217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43</v>
      </c>
      <c r="E20" s="38"/>
      <c r="F20" s="38"/>
      <c r="G20" s="38"/>
      <c r="H20" s="38"/>
      <c r="I20" s="38"/>
      <c r="J20" s="38"/>
      <c r="K20" s="38"/>
      <c r="L20" s="38"/>
      <c r="M20" s="32" t="s">
        <v>34</v>
      </c>
      <c r="N20" s="38"/>
      <c r="O20" s="217" t="str">
        <f>IF('Rekapitulace stavby'!AN19="","",'Rekapitulace stavby'!AN19)</f>
        <v/>
      </c>
      <c r="P20" s="217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37</v>
      </c>
      <c r="N21" s="38"/>
      <c r="O21" s="217" t="str">
        <f>IF('Rekapitulace stavby'!AN20="","",'Rekapitulace stavby'!AN20)</f>
        <v/>
      </c>
      <c r="P21" s="217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45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22" t="s">
        <v>35</v>
      </c>
      <c r="F24" s="222"/>
      <c r="G24" s="222"/>
      <c r="H24" s="222"/>
      <c r="I24" s="222"/>
      <c r="J24" s="222"/>
      <c r="K24" s="222"/>
      <c r="L24" s="222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23" t="s">
        <v>158</v>
      </c>
      <c r="E27" s="38"/>
      <c r="F27" s="38"/>
      <c r="G27" s="38"/>
      <c r="H27" s="38"/>
      <c r="I27" s="38"/>
      <c r="J27" s="38"/>
      <c r="K27" s="38"/>
      <c r="L27" s="38"/>
      <c r="M27" s="223">
        <f>N88</f>
        <v>0</v>
      </c>
      <c r="N27" s="223"/>
      <c r="O27" s="223"/>
      <c r="P27" s="223"/>
      <c r="Q27" s="38"/>
      <c r="R27" s="39"/>
    </row>
    <row r="28" spans="2:18" s="1" customFormat="1" ht="14.45" customHeight="1">
      <c r="B28" s="37"/>
      <c r="C28" s="38"/>
      <c r="D28" s="36" t="s">
        <v>108</v>
      </c>
      <c r="E28" s="38"/>
      <c r="F28" s="38"/>
      <c r="G28" s="38"/>
      <c r="H28" s="38"/>
      <c r="I28" s="38"/>
      <c r="J28" s="38"/>
      <c r="K28" s="38"/>
      <c r="L28" s="38"/>
      <c r="M28" s="223">
        <f>N94</f>
        <v>0</v>
      </c>
      <c r="N28" s="223"/>
      <c r="O28" s="223"/>
      <c r="P28" s="223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4" t="s">
        <v>49</v>
      </c>
      <c r="E30" s="38"/>
      <c r="F30" s="38"/>
      <c r="G30" s="38"/>
      <c r="H30" s="38"/>
      <c r="I30" s="38"/>
      <c r="J30" s="38"/>
      <c r="K30" s="38"/>
      <c r="L30" s="38"/>
      <c r="M30" s="265">
        <f>ROUNDUP(M27+M28,2)</f>
        <v>0</v>
      </c>
      <c r="N30" s="260"/>
      <c r="O30" s="260"/>
      <c r="P30" s="260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50</v>
      </c>
      <c r="E32" s="44" t="s">
        <v>51</v>
      </c>
      <c r="F32" s="45">
        <v>0.21</v>
      </c>
      <c r="G32" s="125" t="s">
        <v>52</v>
      </c>
      <c r="H32" s="266">
        <f>ROUNDUP((((SUM(BE94:BE101)+SUM(BE119:BE147))+SUM(BE149))),2)</f>
        <v>0</v>
      </c>
      <c r="I32" s="260"/>
      <c r="J32" s="260"/>
      <c r="K32" s="38"/>
      <c r="L32" s="38"/>
      <c r="M32" s="266">
        <f>ROUNDUP(((ROUNDUP((SUM(BE94:BE101)+SUM(BE119:BE147)), 2)*F32)+SUM(BE149)*F32),1)</f>
        <v>0</v>
      </c>
      <c r="N32" s="260"/>
      <c r="O32" s="260"/>
      <c r="P32" s="260"/>
      <c r="Q32" s="38"/>
      <c r="R32" s="39"/>
    </row>
    <row r="33" spans="2:18" s="1" customFormat="1" ht="14.45" customHeight="1">
      <c r="B33" s="37"/>
      <c r="C33" s="38"/>
      <c r="D33" s="38"/>
      <c r="E33" s="44" t="s">
        <v>53</v>
      </c>
      <c r="F33" s="45">
        <v>0.15</v>
      </c>
      <c r="G33" s="125" t="s">
        <v>52</v>
      </c>
      <c r="H33" s="266">
        <f>ROUNDUP((((SUM(BF94:BF101)+SUM(BF119:BF147))+SUM(BF149))),2)</f>
        <v>0</v>
      </c>
      <c r="I33" s="260"/>
      <c r="J33" s="260"/>
      <c r="K33" s="38"/>
      <c r="L33" s="38"/>
      <c r="M33" s="266">
        <f>ROUNDUP(((ROUNDUP((SUM(BF94:BF101)+SUM(BF119:BF147)), 2)*F33)+SUM(BF149)*F33),1)</f>
        <v>0</v>
      </c>
      <c r="N33" s="260"/>
      <c r="O33" s="260"/>
      <c r="P33" s="26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54</v>
      </c>
      <c r="F34" s="45">
        <v>0.21</v>
      </c>
      <c r="G34" s="125" t="s">
        <v>52</v>
      </c>
      <c r="H34" s="266">
        <f>ROUNDUP((((SUM(BG94:BG101)+SUM(BG119:BG147))+SUM(BG149))),2)</f>
        <v>0</v>
      </c>
      <c r="I34" s="260"/>
      <c r="J34" s="260"/>
      <c r="K34" s="38"/>
      <c r="L34" s="38"/>
      <c r="M34" s="266">
        <v>0</v>
      </c>
      <c r="N34" s="260"/>
      <c r="O34" s="260"/>
      <c r="P34" s="26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55</v>
      </c>
      <c r="F35" s="45">
        <v>0.15</v>
      </c>
      <c r="G35" s="125" t="s">
        <v>52</v>
      </c>
      <c r="H35" s="266">
        <f>ROUNDUP((((SUM(BH94:BH101)+SUM(BH119:BH147))+SUM(BH149))),2)</f>
        <v>0</v>
      </c>
      <c r="I35" s="260"/>
      <c r="J35" s="260"/>
      <c r="K35" s="38"/>
      <c r="L35" s="38"/>
      <c r="M35" s="266">
        <v>0</v>
      </c>
      <c r="N35" s="260"/>
      <c r="O35" s="260"/>
      <c r="P35" s="260"/>
      <c r="Q35" s="38"/>
      <c r="R35" s="39"/>
    </row>
    <row r="36" spans="2:18" s="1" customFormat="1" ht="14.45" hidden="1" customHeight="1">
      <c r="B36" s="37"/>
      <c r="C36" s="38"/>
      <c r="D36" s="38"/>
      <c r="E36" s="44" t="s">
        <v>56</v>
      </c>
      <c r="F36" s="45">
        <v>0</v>
      </c>
      <c r="G36" s="125" t="s">
        <v>52</v>
      </c>
      <c r="H36" s="266">
        <f>ROUNDUP((((SUM(BI94:BI101)+SUM(BI119:BI147))+SUM(BI149))),2)</f>
        <v>0</v>
      </c>
      <c r="I36" s="260"/>
      <c r="J36" s="260"/>
      <c r="K36" s="38"/>
      <c r="L36" s="38"/>
      <c r="M36" s="266">
        <v>0</v>
      </c>
      <c r="N36" s="260"/>
      <c r="O36" s="260"/>
      <c r="P36" s="260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6" t="s">
        <v>57</v>
      </c>
      <c r="E38" s="81"/>
      <c r="F38" s="81"/>
      <c r="G38" s="127" t="s">
        <v>58</v>
      </c>
      <c r="H38" s="128" t="s">
        <v>59</v>
      </c>
      <c r="I38" s="81"/>
      <c r="J38" s="81"/>
      <c r="K38" s="81"/>
      <c r="L38" s="267">
        <f>SUM(M30:M36)</f>
        <v>0</v>
      </c>
      <c r="M38" s="267"/>
      <c r="N38" s="267"/>
      <c r="O38" s="267"/>
      <c r="P38" s="268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60</v>
      </c>
      <c r="E50" s="53"/>
      <c r="F50" s="53"/>
      <c r="G50" s="53"/>
      <c r="H50" s="54"/>
      <c r="I50" s="38"/>
      <c r="J50" s="52" t="s">
        <v>61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62</v>
      </c>
      <c r="E59" s="58"/>
      <c r="F59" s="58"/>
      <c r="G59" s="59" t="s">
        <v>63</v>
      </c>
      <c r="H59" s="60"/>
      <c r="I59" s="38"/>
      <c r="J59" s="57" t="s">
        <v>62</v>
      </c>
      <c r="K59" s="58"/>
      <c r="L59" s="58"/>
      <c r="M59" s="58"/>
      <c r="N59" s="59" t="s">
        <v>63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64</v>
      </c>
      <c r="E61" s="53"/>
      <c r="F61" s="53"/>
      <c r="G61" s="53"/>
      <c r="H61" s="54"/>
      <c r="I61" s="38"/>
      <c r="J61" s="52" t="s">
        <v>65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>
      <c r="B70" s="37"/>
      <c r="C70" s="38"/>
      <c r="D70" s="57" t="s">
        <v>62</v>
      </c>
      <c r="E70" s="58"/>
      <c r="F70" s="58"/>
      <c r="G70" s="59" t="s">
        <v>63</v>
      </c>
      <c r="H70" s="60"/>
      <c r="I70" s="38"/>
      <c r="J70" s="57" t="s">
        <v>62</v>
      </c>
      <c r="K70" s="58"/>
      <c r="L70" s="58"/>
      <c r="M70" s="58"/>
      <c r="N70" s="59" t="s">
        <v>63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7"/>
      <c r="C76" s="213" t="s">
        <v>159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39"/>
      <c r="T76" s="132"/>
      <c r="U76" s="132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2"/>
      <c r="U77" s="132"/>
    </row>
    <row r="78" spans="2:21" s="1" customFormat="1" ht="30" customHeight="1">
      <c r="B78" s="37"/>
      <c r="C78" s="32" t="s">
        <v>19</v>
      </c>
      <c r="D78" s="38"/>
      <c r="E78" s="38"/>
      <c r="F78" s="258" t="str">
        <f>F6</f>
        <v>SŠ PTA Jihlava - demolice objektu údržby, Polenská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8"/>
      <c r="R78" s="39"/>
      <c r="T78" s="132"/>
      <c r="U78" s="132"/>
    </row>
    <row r="79" spans="2:21" s="1" customFormat="1" ht="36.950000000000003" customHeight="1">
      <c r="B79" s="37"/>
      <c r="C79" s="71" t="s">
        <v>133</v>
      </c>
      <c r="D79" s="38"/>
      <c r="E79" s="38"/>
      <c r="F79" s="233" t="str">
        <f>F7</f>
        <v>ART-06902 - vedlejší a ostatní náklady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8"/>
      <c r="R79" s="39"/>
      <c r="T79" s="132"/>
      <c r="U79" s="132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2"/>
      <c r="U80" s="132"/>
    </row>
    <row r="81" spans="2:65" s="1" customFormat="1" ht="18" customHeight="1">
      <c r="B81" s="37"/>
      <c r="C81" s="32" t="s">
        <v>27</v>
      </c>
      <c r="D81" s="38"/>
      <c r="E81" s="38"/>
      <c r="F81" s="30" t="str">
        <f>F9</f>
        <v>Jihlava</v>
      </c>
      <c r="G81" s="38"/>
      <c r="H81" s="38"/>
      <c r="I81" s="38"/>
      <c r="J81" s="38"/>
      <c r="K81" s="32" t="s">
        <v>29</v>
      </c>
      <c r="L81" s="38"/>
      <c r="M81" s="262" t="str">
        <f>IF(O9="","",O9)</f>
        <v>22. 3. 2016</v>
      </c>
      <c r="N81" s="262"/>
      <c r="O81" s="262"/>
      <c r="P81" s="262"/>
      <c r="Q81" s="38"/>
      <c r="R81" s="39"/>
      <c r="T81" s="132"/>
      <c r="U81" s="132"/>
    </row>
    <row r="82" spans="2:65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2"/>
      <c r="U82" s="132"/>
    </row>
    <row r="83" spans="2:65" s="1" customFormat="1">
      <c r="B83" s="37"/>
      <c r="C83" s="32" t="s">
        <v>33</v>
      </c>
      <c r="D83" s="38"/>
      <c r="E83" s="38"/>
      <c r="F83" s="30" t="str">
        <f>E12</f>
        <v>Kraj Výsočina, Žižkova 57, Jihlava</v>
      </c>
      <c r="G83" s="38"/>
      <c r="H83" s="38"/>
      <c r="I83" s="38"/>
      <c r="J83" s="38"/>
      <c r="K83" s="32" t="s">
        <v>40</v>
      </c>
      <c r="L83" s="38"/>
      <c r="M83" s="217" t="str">
        <f>E18</f>
        <v>Artprojekt Jihlava spol. s r.o.</v>
      </c>
      <c r="N83" s="217"/>
      <c r="O83" s="217"/>
      <c r="P83" s="217"/>
      <c r="Q83" s="217"/>
      <c r="R83" s="39"/>
      <c r="T83" s="132"/>
      <c r="U83" s="132"/>
    </row>
    <row r="84" spans="2:65" s="1" customFormat="1" ht="14.45" customHeight="1">
      <c r="B84" s="37"/>
      <c r="C84" s="32" t="s">
        <v>38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43</v>
      </c>
      <c r="L84" s="38"/>
      <c r="M84" s="217" t="str">
        <f>E21</f>
        <v xml:space="preserve"> </v>
      </c>
      <c r="N84" s="217"/>
      <c r="O84" s="217"/>
      <c r="P84" s="217"/>
      <c r="Q84" s="217"/>
      <c r="R84" s="39"/>
      <c r="T84" s="132"/>
      <c r="U84" s="132"/>
    </row>
    <row r="85" spans="2:65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2"/>
      <c r="U85" s="132"/>
    </row>
    <row r="86" spans="2:65" s="1" customFormat="1" ht="29.25" customHeight="1">
      <c r="B86" s="37"/>
      <c r="C86" s="269" t="s">
        <v>160</v>
      </c>
      <c r="D86" s="270"/>
      <c r="E86" s="270"/>
      <c r="F86" s="270"/>
      <c r="G86" s="270"/>
      <c r="H86" s="120"/>
      <c r="I86" s="120"/>
      <c r="J86" s="120"/>
      <c r="K86" s="120"/>
      <c r="L86" s="120"/>
      <c r="M86" s="120"/>
      <c r="N86" s="269" t="s">
        <v>161</v>
      </c>
      <c r="O86" s="270"/>
      <c r="P86" s="270"/>
      <c r="Q86" s="270"/>
      <c r="R86" s="39"/>
      <c r="T86" s="132"/>
      <c r="U86" s="132"/>
    </row>
    <row r="87" spans="2:65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2"/>
      <c r="U87" s="132"/>
    </row>
    <row r="88" spans="2:65" s="1" customFormat="1" ht="29.25" customHeight="1">
      <c r="B88" s="37"/>
      <c r="C88" s="133" t="s">
        <v>162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54">
        <f>N119</f>
        <v>0</v>
      </c>
      <c r="O88" s="271"/>
      <c r="P88" s="271"/>
      <c r="Q88" s="271"/>
      <c r="R88" s="39"/>
      <c r="T88" s="132"/>
      <c r="U88" s="132"/>
      <c r="AU88" s="20" t="s">
        <v>163</v>
      </c>
    </row>
    <row r="89" spans="2:65" s="6" customFormat="1" ht="24.95" customHeight="1">
      <c r="B89" s="134"/>
      <c r="C89" s="135"/>
      <c r="D89" s="136" t="s">
        <v>544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2">
        <f>N120</f>
        <v>0</v>
      </c>
      <c r="O89" s="273"/>
      <c r="P89" s="273"/>
      <c r="Q89" s="273"/>
      <c r="R89" s="137"/>
      <c r="T89" s="138"/>
      <c r="U89" s="138"/>
    </row>
    <row r="90" spans="2:65" s="7" customFormat="1" ht="19.899999999999999" customHeight="1">
      <c r="B90" s="139"/>
      <c r="C90" s="140"/>
      <c r="D90" s="108" t="s">
        <v>545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0">
        <f>N121</f>
        <v>0</v>
      </c>
      <c r="O90" s="274"/>
      <c r="P90" s="274"/>
      <c r="Q90" s="274"/>
      <c r="R90" s="141"/>
      <c r="T90" s="142"/>
      <c r="U90" s="142"/>
    </row>
    <row r="91" spans="2:65" s="7" customFormat="1" ht="19.899999999999999" customHeight="1">
      <c r="B91" s="139"/>
      <c r="C91" s="140"/>
      <c r="D91" s="108" t="s">
        <v>546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0">
        <f>N132</f>
        <v>0</v>
      </c>
      <c r="O91" s="274"/>
      <c r="P91" s="274"/>
      <c r="Q91" s="274"/>
      <c r="R91" s="141"/>
      <c r="T91" s="142"/>
      <c r="U91" s="142"/>
    </row>
    <row r="92" spans="2:65" s="6" customFormat="1" ht="21.75" customHeight="1">
      <c r="B92" s="134"/>
      <c r="C92" s="135"/>
      <c r="D92" s="136" t="s">
        <v>179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75">
        <f>N148</f>
        <v>0</v>
      </c>
      <c r="O92" s="273"/>
      <c r="P92" s="273"/>
      <c r="Q92" s="273"/>
      <c r="R92" s="137"/>
      <c r="T92" s="138"/>
      <c r="U92" s="138"/>
    </row>
    <row r="93" spans="2:65" s="1" customFormat="1" ht="21.75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9"/>
      <c r="T93" s="132"/>
      <c r="U93" s="132"/>
    </row>
    <row r="94" spans="2:65" s="1" customFormat="1" ht="29.25" customHeight="1">
      <c r="B94" s="37"/>
      <c r="C94" s="133" t="s">
        <v>180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271">
        <f>ROUNDUP(N95+N96+N97+N98+N99+N100,2)</f>
        <v>0</v>
      </c>
      <c r="O94" s="276"/>
      <c r="P94" s="276"/>
      <c r="Q94" s="276"/>
      <c r="R94" s="39"/>
      <c r="T94" s="143"/>
      <c r="U94" s="144" t="s">
        <v>50</v>
      </c>
    </row>
    <row r="95" spans="2:65" s="1" customFormat="1" ht="18" customHeight="1">
      <c r="B95" s="37"/>
      <c r="C95" s="38"/>
      <c r="D95" s="251" t="s">
        <v>181</v>
      </c>
      <c r="E95" s="252"/>
      <c r="F95" s="252"/>
      <c r="G95" s="252"/>
      <c r="H95" s="252"/>
      <c r="I95" s="38"/>
      <c r="J95" s="38"/>
      <c r="K95" s="38"/>
      <c r="L95" s="38"/>
      <c r="M95" s="38"/>
      <c r="N95" s="249">
        <f>ROUNDUP(N88*T95,2)</f>
        <v>0</v>
      </c>
      <c r="O95" s="250"/>
      <c r="P95" s="250"/>
      <c r="Q95" s="250"/>
      <c r="R95" s="39"/>
      <c r="S95" s="145"/>
      <c r="T95" s="146"/>
      <c r="U95" s="147" t="s">
        <v>51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9" t="s">
        <v>182</v>
      </c>
      <c r="AZ95" s="148"/>
      <c r="BA95" s="148"/>
      <c r="BB95" s="148"/>
      <c r="BC95" s="148"/>
      <c r="BD95" s="148"/>
      <c r="BE95" s="150">
        <f t="shared" ref="BE95:BE100" si="0">IF(U95="základní",N95,0)</f>
        <v>0</v>
      </c>
      <c r="BF95" s="150">
        <f t="shared" ref="BF95:BF100" si="1">IF(U95="snížená",N95,0)</f>
        <v>0</v>
      </c>
      <c r="BG95" s="150">
        <f t="shared" ref="BG95:BG100" si="2">IF(U95="zákl. přenesená",N95,0)</f>
        <v>0</v>
      </c>
      <c r="BH95" s="150">
        <f t="shared" ref="BH95:BH100" si="3">IF(U95="sníž. přenesená",N95,0)</f>
        <v>0</v>
      </c>
      <c r="BI95" s="150">
        <f t="shared" ref="BI95:BI100" si="4">IF(U95="nulová",N95,0)</f>
        <v>0</v>
      </c>
      <c r="BJ95" s="149" t="s">
        <v>26</v>
      </c>
      <c r="BK95" s="148"/>
      <c r="BL95" s="148"/>
      <c r="BM95" s="148"/>
    </row>
    <row r="96" spans="2:65" s="1" customFormat="1" ht="18" customHeight="1">
      <c r="B96" s="37"/>
      <c r="C96" s="38"/>
      <c r="D96" s="251" t="s">
        <v>183</v>
      </c>
      <c r="E96" s="252"/>
      <c r="F96" s="252"/>
      <c r="G96" s="252"/>
      <c r="H96" s="252"/>
      <c r="I96" s="38"/>
      <c r="J96" s="38"/>
      <c r="K96" s="38"/>
      <c r="L96" s="38"/>
      <c r="M96" s="38"/>
      <c r="N96" s="249">
        <f>ROUNDUP(N88*T96,2)</f>
        <v>0</v>
      </c>
      <c r="O96" s="250"/>
      <c r="P96" s="250"/>
      <c r="Q96" s="250"/>
      <c r="R96" s="39"/>
      <c r="S96" s="145"/>
      <c r="T96" s="146"/>
      <c r="U96" s="147" t="s">
        <v>51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182</v>
      </c>
      <c r="AZ96" s="148"/>
      <c r="BA96" s="148"/>
      <c r="BB96" s="148"/>
      <c r="BC96" s="148"/>
      <c r="BD96" s="148"/>
      <c r="BE96" s="150">
        <f t="shared" si="0"/>
        <v>0</v>
      </c>
      <c r="BF96" s="150">
        <f t="shared" si="1"/>
        <v>0</v>
      </c>
      <c r="BG96" s="150">
        <f t="shared" si="2"/>
        <v>0</v>
      </c>
      <c r="BH96" s="150">
        <f t="shared" si="3"/>
        <v>0</v>
      </c>
      <c r="BI96" s="150">
        <f t="shared" si="4"/>
        <v>0</v>
      </c>
      <c r="BJ96" s="149" t="s">
        <v>26</v>
      </c>
      <c r="BK96" s="148"/>
      <c r="BL96" s="148"/>
      <c r="BM96" s="148"/>
    </row>
    <row r="97" spans="2:65" s="1" customFormat="1" ht="18" customHeight="1">
      <c r="B97" s="37"/>
      <c r="C97" s="38"/>
      <c r="D97" s="251" t="s">
        <v>184</v>
      </c>
      <c r="E97" s="252"/>
      <c r="F97" s="252"/>
      <c r="G97" s="252"/>
      <c r="H97" s="252"/>
      <c r="I97" s="38"/>
      <c r="J97" s="38"/>
      <c r="K97" s="38"/>
      <c r="L97" s="38"/>
      <c r="M97" s="38"/>
      <c r="N97" s="249">
        <f>ROUNDUP(N88*T97,2)</f>
        <v>0</v>
      </c>
      <c r="O97" s="250"/>
      <c r="P97" s="250"/>
      <c r="Q97" s="250"/>
      <c r="R97" s="39"/>
      <c r="S97" s="145"/>
      <c r="T97" s="146"/>
      <c r="U97" s="147" t="s">
        <v>51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182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26</v>
      </c>
      <c r="BK97" s="148"/>
      <c r="BL97" s="148"/>
      <c r="BM97" s="148"/>
    </row>
    <row r="98" spans="2:65" s="1" customFormat="1" ht="18" customHeight="1">
      <c r="B98" s="37"/>
      <c r="C98" s="38"/>
      <c r="D98" s="251" t="s">
        <v>185</v>
      </c>
      <c r="E98" s="252"/>
      <c r="F98" s="252"/>
      <c r="G98" s="252"/>
      <c r="H98" s="252"/>
      <c r="I98" s="38"/>
      <c r="J98" s="38"/>
      <c r="K98" s="38"/>
      <c r="L98" s="38"/>
      <c r="M98" s="38"/>
      <c r="N98" s="249">
        <f>ROUNDUP(N88*T98,2)</f>
        <v>0</v>
      </c>
      <c r="O98" s="250"/>
      <c r="P98" s="250"/>
      <c r="Q98" s="250"/>
      <c r="R98" s="39"/>
      <c r="S98" s="145"/>
      <c r="T98" s="146"/>
      <c r="U98" s="147" t="s">
        <v>51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182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26</v>
      </c>
      <c r="BK98" s="148"/>
      <c r="BL98" s="148"/>
      <c r="BM98" s="148"/>
    </row>
    <row r="99" spans="2:65" s="1" customFormat="1" ht="18" customHeight="1">
      <c r="B99" s="37"/>
      <c r="C99" s="38"/>
      <c r="D99" s="251" t="s">
        <v>186</v>
      </c>
      <c r="E99" s="252"/>
      <c r="F99" s="252"/>
      <c r="G99" s="252"/>
      <c r="H99" s="252"/>
      <c r="I99" s="38"/>
      <c r="J99" s="38"/>
      <c r="K99" s="38"/>
      <c r="L99" s="38"/>
      <c r="M99" s="38"/>
      <c r="N99" s="249">
        <f>ROUNDUP(N88*T99,2)</f>
        <v>0</v>
      </c>
      <c r="O99" s="250"/>
      <c r="P99" s="250"/>
      <c r="Q99" s="250"/>
      <c r="R99" s="39"/>
      <c r="S99" s="145"/>
      <c r="T99" s="146"/>
      <c r="U99" s="147" t="s">
        <v>51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182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26</v>
      </c>
      <c r="BK99" s="148"/>
      <c r="BL99" s="148"/>
      <c r="BM99" s="148"/>
    </row>
    <row r="100" spans="2:65" s="1" customFormat="1" ht="18" customHeight="1">
      <c r="B100" s="37"/>
      <c r="C100" s="38"/>
      <c r="D100" s="108" t="s">
        <v>187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249">
        <f>ROUNDUP(N88*T100,2)</f>
        <v>0</v>
      </c>
      <c r="O100" s="250"/>
      <c r="P100" s="250"/>
      <c r="Q100" s="250"/>
      <c r="R100" s="39"/>
      <c r="S100" s="145"/>
      <c r="T100" s="151"/>
      <c r="U100" s="152" t="s">
        <v>51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188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26</v>
      </c>
      <c r="BK100" s="148"/>
      <c r="BL100" s="148"/>
      <c r="BM100" s="148"/>
    </row>
    <row r="101" spans="2:65" s="1" customFormat="1" ht="13.5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9"/>
      <c r="T101" s="132"/>
      <c r="U101" s="132"/>
    </row>
    <row r="102" spans="2:65" s="1" customFormat="1" ht="29.25" customHeight="1">
      <c r="B102" s="37"/>
      <c r="C102" s="119" t="s">
        <v>115</v>
      </c>
      <c r="D102" s="120"/>
      <c r="E102" s="120"/>
      <c r="F102" s="120"/>
      <c r="G102" s="120"/>
      <c r="H102" s="120"/>
      <c r="I102" s="120"/>
      <c r="J102" s="120"/>
      <c r="K102" s="120"/>
      <c r="L102" s="255">
        <f>ROUNDUP(SUM(N88+N94),2)</f>
        <v>0</v>
      </c>
      <c r="M102" s="255"/>
      <c r="N102" s="255"/>
      <c r="O102" s="255"/>
      <c r="P102" s="255"/>
      <c r="Q102" s="255"/>
      <c r="R102" s="39"/>
      <c r="T102" s="132"/>
      <c r="U102" s="132"/>
    </row>
    <row r="103" spans="2:65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  <c r="T103" s="132"/>
      <c r="U103" s="132"/>
    </row>
    <row r="107" spans="2:65" s="1" customFormat="1" ht="6.95" customHeight="1"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6"/>
    </row>
    <row r="108" spans="2:65" s="1" customFormat="1" ht="36.950000000000003" customHeight="1">
      <c r="B108" s="37"/>
      <c r="C108" s="213" t="s">
        <v>189</v>
      </c>
      <c r="D108" s="260"/>
      <c r="E108" s="260"/>
      <c r="F108" s="260"/>
      <c r="G108" s="260"/>
      <c r="H108" s="260"/>
      <c r="I108" s="260"/>
      <c r="J108" s="260"/>
      <c r="K108" s="260"/>
      <c r="L108" s="260"/>
      <c r="M108" s="260"/>
      <c r="N108" s="260"/>
      <c r="O108" s="260"/>
      <c r="P108" s="260"/>
      <c r="Q108" s="260"/>
      <c r="R108" s="39"/>
    </row>
    <row r="109" spans="2:65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65" s="1" customFormat="1" ht="30" customHeight="1">
      <c r="B110" s="37"/>
      <c r="C110" s="32" t="s">
        <v>19</v>
      </c>
      <c r="D110" s="38"/>
      <c r="E110" s="38"/>
      <c r="F110" s="258" t="str">
        <f>F6</f>
        <v>SŠ PTA Jihlava - demolice objektu údržby, Polenská</v>
      </c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38"/>
      <c r="R110" s="39"/>
    </row>
    <row r="111" spans="2:65" s="1" customFormat="1" ht="36.950000000000003" customHeight="1">
      <c r="B111" s="37"/>
      <c r="C111" s="71" t="s">
        <v>133</v>
      </c>
      <c r="D111" s="38"/>
      <c r="E111" s="38"/>
      <c r="F111" s="233" t="str">
        <f>F7</f>
        <v>ART-06902 - vedlejší a ostatní náklady</v>
      </c>
      <c r="G111" s="260"/>
      <c r="H111" s="260"/>
      <c r="I111" s="260"/>
      <c r="J111" s="260"/>
      <c r="K111" s="260"/>
      <c r="L111" s="260"/>
      <c r="M111" s="260"/>
      <c r="N111" s="260"/>
      <c r="O111" s="260"/>
      <c r="P111" s="260"/>
      <c r="Q111" s="38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18" customHeight="1">
      <c r="B113" s="37"/>
      <c r="C113" s="32" t="s">
        <v>27</v>
      </c>
      <c r="D113" s="38"/>
      <c r="E113" s="38"/>
      <c r="F113" s="30" t="str">
        <f>F9</f>
        <v>Jihlava</v>
      </c>
      <c r="G113" s="38"/>
      <c r="H113" s="38"/>
      <c r="I113" s="38"/>
      <c r="J113" s="38"/>
      <c r="K113" s="32" t="s">
        <v>29</v>
      </c>
      <c r="L113" s="38"/>
      <c r="M113" s="262" t="str">
        <f>IF(O9="","",O9)</f>
        <v>22. 3. 2016</v>
      </c>
      <c r="N113" s="262"/>
      <c r="O113" s="262"/>
      <c r="P113" s="262"/>
      <c r="Q113" s="38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>
      <c r="B115" s="37"/>
      <c r="C115" s="32" t="s">
        <v>33</v>
      </c>
      <c r="D115" s="38"/>
      <c r="E115" s="38"/>
      <c r="F115" s="30" t="str">
        <f>E12</f>
        <v>Kraj Výsočina, Žižkova 57, Jihlava</v>
      </c>
      <c r="G115" s="38"/>
      <c r="H115" s="38"/>
      <c r="I115" s="38"/>
      <c r="J115" s="38"/>
      <c r="K115" s="32" t="s">
        <v>40</v>
      </c>
      <c r="L115" s="38"/>
      <c r="M115" s="217" t="str">
        <f>E18</f>
        <v>Artprojekt Jihlava spol. s r.o.</v>
      </c>
      <c r="N115" s="217"/>
      <c r="O115" s="217"/>
      <c r="P115" s="217"/>
      <c r="Q115" s="217"/>
      <c r="R115" s="39"/>
    </row>
    <row r="116" spans="2:65" s="1" customFormat="1" ht="14.45" customHeight="1">
      <c r="B116" s="37"/>
      <c r="C116" s="32" t="s">
        <v>38</v>
      </c>
      <c r="D116" s="38"/>
      <c r="E116" s="38"/>
      <c r="F116" s="30" t="str">
        <f>IF(E15="","",E15)</f>
        <v>Vyplň údaj</v>
      </c>
      <c r="G116" s="38"/>
      <c r="H116" s="38"/>
      <c r="I116" s="38"/>
      <c r="J116" s="38"/>
      <c r="K116" s="32" t="s">
        <v>43</v>
      </c>
      <c r="L116" s="38"/>
      <c r="M116" s="217" t="str">
        <f>E21</f>
        <v xml:space="preserve"> </v>
      </c>
      <c r="N116" s="217"/>
      <c r="O116" s="217"/>
      <c r="P116" s="217"/>
      <c r="Q116" s="217"/>
      <c r="R116" s="39"/>
    </row>
    <row r="117" spans="2:65" s="1" customFormat="1" ht="10.3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8" customFormat="1" ht="29.25" customHeight="1">
      <c r="B118" s="153"/>
      <c r="C118" s="154" t="s">
        <v>190</v>
      </c>
      <c r="D118" s="155" t="s">
        <v>191</v>
      </c>
      <c r="E118" s="155" t="s">
        <v>68</v>
      </c>
      <c r="F118" s="277" t="s">
        <v>192</v>
      </c>
      <c r="G118" s="277"/>
      <c r="H118" s="277"/>
      <c r="I118" s="277"/>
      <c r="J118" s="155" t="s">
        <v>193</v>
      </c>
      <c r="K118" s="155" t="s">
        <v>194</v>
      </c>
      <c r="L118" s="278" t="s">
        <v>195</v>
      </c>
      <c r="M118" s="278"/>
      <c r="N118" s="277" t="s">
        <v>161</v>
      </c>
      <c r="O118" s="277"/>
      <c r="P118" s="277"/>
      <c r="Q118" s="279"/>
      <c r="R118" s="156"/>
      <c r="T118" s="82" t="s">
        <v>196</v>
      </c>
      <c r="U118" s="83" t="s">
        <v>50</v>
      </c>
      <c r="V118" s="83" t="s">
        <v>197</v>
      </c>
      <c r="W118" s="83" t="s">
        <v>198</v>
      </c>
      <c r="X118" s="83" t="s">
        <v>199</v>
      </c>
      <c r="Y118" s="83" t="s">
        <v>200</v>
      </c>
      <c r="Z118" s="83" t="s">
        <v>201</v>
      </c>
      <c r="AA118" s="84" t="s">
        <v>202</v>
      </c>
    </row>
    <row r="119" spans="2:65" s="1" customFormat="1" ht="29.25" customHeight="1">
      <c r="B119" s="37"/>
      <c r="C119" s="86" t="s">
        <v>158</v>
      </c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297">
        <f>BK119</f>
        <v>0</v>
      </c>
      <c r="O119" s="298"/>
      <c r="P119" s="298"/>
      <c r="Q119" s="298"/>
      <c r="R119" s="39"/>
      <c r="T119" s="85"/>
      <c r="U119" s="53"/>
      <c r="V119" s="53"/>
      <c r="W119" s="157">
        <f>W120+W148</f>
        <v>0</v>
      </c>
      <c r="X119" s="53"/>
      <c r="Y119" s="157">
        <f>Y120+Y148</f>
        <v>0</v>
      </c>
      <c r="Z119" s="53"/>
      <c r="AA119" s="158">
        <f>AA120+AA148</f>
        <v>0</v>
      </c>
      <c r="AT119" s="20" t="s">
        <v>85</v>
      </c>
      <c r="AU119" s="20" t="s">
        <v>163</v>
      </c>
      <c r="BK119" s="159">
        <f>BK120+BK148</f>
        <v>0</v>
      </c>
    </row>
    <row r="120" spans="2:65" s="9" customFormat="1" ht="37.35" customHeight="1">
      <c r="B120" s="160"/>
      <c r="C120" s="161"/>
      <c r="D120" s="162" t="s">
        <v>544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275">
        <f>BK120</f>
        <v>0</v>
      </c>
      <c r="O120" s="272"/>
      <c r="P120" s="272"/>
      <c r="Q120" s="272"/>
      <c r="R120" s="163"/>
      <c r="T120" s="164"/>
      <c r="U120" s="161"/>
      <c r="V120" s="161"/>
      <c r="W120" s="165">
        <f>W121+W132</f>
        <v>0</v>
      </c>
      <c r="X120" s="161"/>
      <c r="Y120" s="165">
        <f>Y121+Y132</f>
        <v>0</v>
      </c>
      <c r="Z120" s="161"/>
      <c r="AA120" s="166">
        <f>AA121+AA132</f>
        <v>0</v>
      </c>
      <c r="AR120" s="167" t="s">
        <v>208</v>
      </c>
      <c r="AT120" s="168" t="s">
        <v>85</v>
      </c>
      <c r="AU120" s="168" t="s">
        <v>86</v>
      </c>
      <c r="AY120" s="167" t="s">
        <v>203</v>
      </c>
      <c r="BK120" s="169">
        <f>BK121+BK132</f>
        <v>0</v>
      </c>
    </row>
    <row r="121" spans="2:65" s="9" customFormat="1" ht="19.899999999999999" customHeight="1">
      <c r="B121" s="160"/>
      <c r="C121" s="161"/>
      <c r="D121" s="170" t="s">
        <v>545</v>
      </c>
      <c r="E121" s="170"/>
      <c r="F121" s="170"/>
      <c r="G121" s="170"/>
      <c r="H121" s="170"/>
      <c r="I121" s="170"/>
      <c r="J121" s="170"/>
      <c r="K121" s="170"/>
      <c r="L121" s="170"/>
      <c r="M121" s="170"/>
      <c r="N121" s="299">
        <f>BK121</f>
        <v>0</v>
      </c>
      <c r="O121" s="300"/>
      <c r="P121" s="300"/>
      <c r="Q121" s="300"/>
      <c r="R121" s="163"/>
      <c r="T121" s="164"/>
      <c r="U121" s="161"/>
      <c r="V121" s="161"/>
      <c r="W121" s="165">
        <f>SUM(W122:W131)</f>
        <v>0</v>
      </c>
      <c r="X121" s="161"/>
      <c r="Y121" s="165">
        <f>SUM(Y122:Y131)</f>
        <v>0</v>
      </c>
      <c r="Z121" s="161"/>
      <c r="AA121" s="166">
        <f>SUM(AA122:AA131)</f>
        <v>0</v>
      </c>
      <c r="AR121" s="167" t="s">
        <v>208</v>
      </c>
      <c r="AT121" s="168" t="s">
        <v>85</v>
      </c>
      <c r="AU121" s="168" t="s">
        <v>26</v>
      </c>
      <c r="AY121" s="167" t="s">
        <v>203</v>
      </c>
      <c r="BK121" s="169">
        <f>SUM(BK122:BK131)</f>
        <v>0</v>
      </c>
    </row>
    <row r="122" spans="2:65" s="1" customFormat="1" ht="22.5" customHeight="1">
      <c r="B122" s="37"/>
      <c r="C122" s="171" t="s">
        <v>26</v>
      </c>
      <c r="D122" s="171" t="s">
        <v>204</v>
      </c>
      <c r="E122" s="172" t="s">
        <v>547</v>
      </c>
      <c r="F122" s="280" t="s">
        <v>548</v>
      </c>
      <c r="G122" s="280"/>
      <c r="H122" s="280"/>
      <c r="I122" s="280"/>
      <c r="J122" s="173" t="s">
        <v>549</v>
      </c>
      <c r="K122" s="174">
        <v>1</v>
      </c>
      <c r="L122" s="281">
        <v>0</v>
      </c>
      <c r="M122" s="282"/>
      <c r="N122" s="283">
        <f>ROUND(L122*K122,2)</f>
        <v>0</v>
      </c>
      <c r="O122" s="283"/>
      <c r="P122" s="283"/>
      <c r="Q122" s="283"/>
      <c r="R122" s="39"/>
      <c r="T122" s="175" t="s">
        <v>35</v>
      </c>
      <c r="U122" s="46" t="s">
        <v>51</v>
      </c>
      <c r="V122" s="38"/>
      <c r="W122" s="176">
        <f>V122*K122</f>
        <v>0</v>
      </c>
      <c r="X122" s="176">
        <v>0</v>
      </c>
      <c r="Y122" s="176">
        <f>X122*K122</f>
        <v>0</v>
      </c>
      <c r="Z122" s="176">
        <v>0</v>
      </c>
      <c r="AA122" s="177">
        <f>Z122*K122</f>
        <v>0</v>
      </c>
      <c r="AR122" s="20" t="s">
        <v>550</v>
      </c>
      <c r="AT122" s="20" t="s">
        <v>204</v>
      </c>
      <c r="AU122" s="20" t="s">
        <v>123</v>
      </c>
      <c r="AY122" s="20" t="s">
        <v>203</v>
      </c>
      <c r="BE122" s="112">
        <f>IF(U122="základní",N122,0)</f>
        <v>0</v>
      </c>
      <c r="BF122" s="112">
        <f>IF(U122="snížená",N122,0)</f>
        <v>0</v>
      </c>
      <c r="BG122" s="112">
        <f>IF(U122="zákl. přenesená",N122,0)</f>
        <v>0</v>
      </c>
      <c r="BH122" s="112">
        <f>IF(U122="sníž. přenesená",N122,0)</f>
        <v>0</v>
      </c>
      <c r="BI122" s="112">
        <f>IF(U122="nulová",N122,0)</f>
        <v>0</v>
      </c>
      <c r="BJ122" s="20" t="s">
        <v>26</v>
      </c>
      <c r="BK122" s="112">
        <f>ROUND(L122*K122,2)</f>
        <v>0</v>
      </c>
      <c r="BL122" s="20" t="s">
        <v>550</v>
      </c>
      <c r="BM122" s="20" t="s">
        <v>551</v>
      </c>
    </row>
    <row r="123" spans="2:65" s="11" customFormat="1" ht="44.25" customHeight="1">
      <c r="B123" s="186"/>
      <c r="C123" s="187"/>
      <c r="D123" s="187"/>
      <c r="E123" s="188" t="s">
        <v>35</v>
      </c>
      <c r="F123" s="286" t="s">
        <v>552</v>
      </c>
      <c r="G123" s="287"/>
      <c r="H123" s="287"/>
      <c r="I123" s="287"/>
      <c r="J123" s="187"/>
      <c r="K123" s="189" t="s">
        <v>35</v>
      </c>
      <c r="L123" s="187"/>
      <c r="M123" s="187"/>
      <c r="N123" s="187"/>
      <c r="O123" s="187"/>
      <c r="P123" s="187"/>
      <c r="Q123" s="187"/>
      <c r="R123" s="190"/>
      <c r="T123" s="191"/>
      <c r="U123" s="187"/>
      <c r="V123" s="187"/>
      <c r="W123" s="187"/>
      <c r="X123" s="187"/>
      <c r="Y123" s="187"/>
      <c r="Z123" s="187"/>
      <c r="AA123" s="192"/>
      <c r="AT123" s="193" t="s">
        <v>210</v>
      </c>
      <c r="AU123" s="193" t="s">
        <v>123</v>
      </c>
      <c r="AV123" s="11" t="s">
        <v>26</v>
      </c>
      <c r="AW123" s="11" t="s">
        <v>42</v>
      </c>
      <c r="AX123" s="11" t="s">
        <v>86</v>
      </c>
      <c r="AY123" s="193" t="s">
        <v>203</v>
      </c>
    </row>
    <row r="124" spans="2:65" s="10" customFormat="1" ht="22.5" customHeight="1">
      <c r="B124" s="178"/>
      <c r="C124" s="179"/>
      <c r="D124" s="179"/>
      <c r="E124" s="180" t="s">
        <v>35</v>
      </c>
      <c r="F124" s="288" t="s">
        <v>26</v>
      </c>
      <c r="G124" s="289"/>
      <c r="H124" s="289"/>
      <c r="I124" s="289"/>
      <c r="J124" s="179"/>
      <c r="K124" s="181">
        <v>1</v>
      </c>
      <c r="L124" s="179"/>
      <c r="M124" s="179"/>
      <c r="N124" s="179"/>
      <c r="O124" s="179"/>
      <c r="P124" s="179"/>
      <c r="Q124" s="179"/>
      <c r="R124" s="182"/>
      <c r="T124" s="183"/>
      <c r="U124" s="179"/>
      <c r="V124" s="179"/>
      <c r="W124" s="179"/>
      <c r="X124" s="179"/>
      <c r="Y124" s="179"/>
      <c r="Z124" s="179"/>
      <c r="AA124" s="184"/>
      <c r="AT124" s="185" t="s">
        <v>210</v>
      </c>
      <c r="AU124" s="185" t="s">
        <v>123</v>
      </c>
      <c r="AV124" s="10" t="s">
        <v>123</v>
      </c>
      <c r="AW124" s="10" t="s">
        <v>42</v>
      </c>
      <c r="AX124" s="10" t="s">
        <v>26</v>
      </c>
      <c r="AY124" s="185" t="s">
        <v>203</v>
      </c>
    </row>
    <row r="125" spans="2:65" s="1" customFormat="1" ht="22.5" customHeight="1">
      <c r="B125" s="37"/>
      <c r="C125" s="171" t="s">
        <v>123</v>
      </c>
      <c r="D125" s="171" t="s">
        <v>204</v>
      </c>
      <c r="E125" s="172" t="s">
        <v>553</v>
      </c>
      <c r="F125" s="280" t="s">
        <v>554</v>
      </c>
      <c r="G125" s="280"/>
      <c r="H125" s="280"/>
      <c r="I125" s="280"/>
      <c r="J125" s="173" t="s">
        <v>549</v>
      </c>
      <c r="K125" s="174">
        <v>1</v>
      </c>
      <c r="L125" s="281">
        <v>0</v>
      </c>
      <c r="M125" s="282"/>
      <c r="N125" s="283">
        <f>ROUND(L125*K125,2)</f>
        <v>0</v>
      </c>
      <c r="O125" s="283"/>
      <c r="P125" s="283"/>
      <c r="Q125" s="283"/>
      <c r="R125" s="39"/>
      <c r="T125" s="175" t="s">
        <v>35</v>
      </c>
      <c r="U125" s="46" t="s">
        <v>51</v>
      </c>
      <c r="V125" s="38"/>
      <c r="W125" s="176">
        <f>V125*K125</f>
        <v>0</v>
      </c>
      <c r="X125" s="176">
        <v>0</v>
      </c>
      <c r="Y125" s="176">
        <f>X125*K125</f>
        <v>0</v>
      </c>
      <c r="Z125" s="176">
        <v>0</v>
      </c>
      <c r="AA125" s="177">
        <f>Z125*K125</f>
        <v>0</v>
      </c>
      <c r="AR125" s="20" t="s">
        <v>550</v>
      </c>
      <c r="AT125" s="20" t="s">
        <v>204</v>
      </c>
      <c r="AU125" s="20" t="s">
        <v>123</v>
      </c>
      <c r="AY125" s="20" t="s">
        <v>203</v>
      </c>
      <c r="BE125" s="112">
        <f>IF(U125="základní",N125,0)</f>
        <v>0</v>
      </c>
      <c r="BF125" s="112">
        <f>IF(U125="snížená",N125,0)</f>
        <v>0</v>
      </c>
      <c r="BG125" s="112">
        <f>IF(U125="zákl. přenesená",N125,0)</f>
        <v>0</v>
      </c>
      <c r="BH125" s="112">
        <f>IF(U125="sníž. přenesená",N125,0)</f>
        <v>0</v>
      </c>
      <c r="BI125" s="112">
        <f>IF(U125="nulová",N125,0)</f>
        <v>0</v>
      </c>
      <c r="BJ125" s="20" t="s">
        <v>26</v>
      </c>
      <c r="BK125" s="112">
        <f>ROUND(L125*K125,2)</f>
        <v>0</v>
      </c>
      <c r="BL125" s="20" t="s">
        <v>550</v>
      </c>
      <c r="BM125" s="20" t="s">
        <v>555</v>
      </c>
    </row>
    <row r="126" spans="2:65" s="11" customFormat="1" ht="31.5" customHeight="1">
      <c r="B126" s="186"/>
      <c r="C126" s="187"/>
      <c r="D126" s="187"/>
      <c r="E126" s="188" t="s">
        <v>35</v>
      </c>
      <c r="F126" s="286" t="s">
        <v>556</v>
      </c>
      <c r="G126" s="287"/>
      <c r="H126" s="287"/>
      <c r="I126" s="287"/>
      <c r="J126" s="187"/>
      <c r="K126" s="189" t="s">
        <v>35</v>
      </c>
      <c r="L126" s="187"/>
      <c r="M126" s="187"/>
      <c r="N126" s="187"/>
      <c r="O126" s="187"/>
      <c r="P126" s="187"/>
      <c r="Q126" s="187"/>
      <c r="R126" s="190"/>
      <c r="T126" s="191"/>
      <c r="U126" s="187"/>
      <c r="V126" s="187"/>
      <c r="W126" s="187"/>
      <c r="X126" s="187"/>
      <c r="Y126" s="187"/>
      <c r="Z126" s="187"/>
      <c r="AA126" s="192"/>
      <c r="AT126" s="193" t="s">
        <v>210</v>
      </c>
      <c r="AU126" s="193" t="s">
        <v>123</v>
      </c>
      <c r="AV126" s="11" t="s">
        <v>26</v>
      </c>
      <c r="AW126" s="11" t="s">
        <v>42</v>
      </c>
      <c r="AX126" s="11" t="s">
        <v>86</v>
      </c>
      <c r="AY126" s="193" t="s">
        <v>203</v>
      </c>
    </row>
    <row r="127" spans="2:65" s="10" customFormat="1" ht="22.5" customHeight="1">
      <c r="B127" s="178"/>
      <c r="C127" s="179"/>
      <c r="D127" s="179"/>
      <c r="E127" s="180" t="s">
        <v>35</v>
      </c>
      <c r="F127" s="288" t="s">
        <v>26</v>
      </c>
      <c r="G127" s="289"/>
      <c r="H127" s="289"/>
      <c r="I127" s="289"/>
      <c r="J127" s="179"/>
      <c r="K127" s="181">
        <v>1</v>
      </c>
      <c r="L127" s="179"/>
      <c r="M127" s="179"/>
      <c r="N127" s="179"/>
      <c r="O127" s="179"/>
      <c r="P127" s="179"/>
      <c r="Q127" s="179"/>
      <c r="R127" s="182"/>
      <c r="T127" s="183"/>
      <c r="U127" s="179"/>
      <c r="V127" s="179"/>
      <c r="W127" s="179"/>
      <c r="X127" s="179"/>
      <c r="Y127" s="179"/>
      <c r="Z127" s="179"/>
      <c r="AA127" s="184"/>
      <c r="AT127" s="185" t="s">
        <v>210</v>
      </c>
      <c r="AU127" s="185" t="s">
        <v>123</v>
      </c>
      <c r="AV127" s="10" t="s">
        <v>123</v>
      </c>
      <c r="AW127" s="10" t="s">
        <v>42</v>
      </c>
      <c r="AX127" s="10" t="s">
        <v>26</v>
      </c>
      <c r="AY127" s="185" t="s">
        <v>203</v>
      </c>
    </row>
    <row r="128" spans="2:65" s="1" customFormat="1" ht="22.5" customHeight="1">
      <c r="B128" s="37"/>
      <c r="C128" s="171" t="s">
        <v>216</v>
      </c>
      <c r="D128" s="171" t="s">
        <v>204</v>
      </c>
      <c r="E128" s="172" t="s">
        <v>557</v>
      </c>
      <c r="F128" s="280" t="s">
        <v>558</v>
      </c>
      <c r="G128" s="280"/>
      <c r="H128" s="280"/>
      <c r="I128" s="280"/>
      <c r="J128" s="173" t="s">
        <v>549</v>
      </c>
      <c r="K128" s="174">
        <v>1</v>
      </c>
      <c r="L128" s="281">
        <v>0</v>
      </c>
      <c r="M128" s="282"/>
      <c r="N128" s="283">
        <f>ROUND(L128*K128,2)</f>
        <v>0</v>
      </c>
      <c r="O128" s="283"/>
      <c r="P128" s="283"/>
      <c r="Q128" s="283"/>
      <c r="R128" s="39"/>
      <c r="T128" s="175" t="s">
        <v>35</v>
      </c>
      <c r="U128" s="46" t="s">
        <v>51</v>
      </c>
      <c r="V128" s="38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0" t="s">
        <v>550</v>
      </c>
      <c r="AT128" s="20" t="s">
        <v>204</v>
      </c>
      <c r="AU128" s="20" t="s">
        <v>123</v>
      </c>
      <c r="AY128" s="20" t="s">
        <v>203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20" t="s">
        <v>26</v>
      </c>
      <c r="BK128" s="112">
        <f>ROUND(L128*K128,2)</f>
        <v>0</v>
      </c>
      <c r="BL128" s="20" t="s">
        <v>550</v>
      </c>
      <c r="BM128" s="20" t="s">
        <v>559</v>
      </c>
    </row>
    <row r="129" spans="2:65" s="11" customFormat="1" ht="44.25" customHeight="1">
      <c r="B129" s="186"/>
      <c r="C129" s="187"/>
      <c r="D129" s="187"/>
      <c r="E129" s="188" t="s">
        <v>35</v>
      </c>
      <c r="F129" s="286" t="s">
        <v>560</v>
      </c>
      <c r="G129" s="287"/>
      <c r="H129" s="287"/>
      <c r="I129" s="287"/>
      <c r="J129" s="187"/>
      <c r="K129" s="189" t="s">
        <v>35</v>
      </c>
      <c r="L129" s="187"/>
      <c r="M129" s="187"/>
      <c r="N129" s="187"/>
      <c r="O129" s="187"/>
      <c r="P129" s="187"/>
      <c r="Q129" s="187"/>
      <c r="R129" s="190"/>
      <c r="T129" s="191"/>
      <c r="U129" s="187"/>
      <c r="V129" s="187"/>
      <c r="W129" s="187"/>
      <c r="X129" s="187"/>
      <c r="Y129" s="187"/>
      <c r="Z129" s="187"/>
      <c r="AA129" s="192"/>
      <c r="AT129" s="193" t="s">
        <v>210</v>
      </c>
      <c r="AU129" s="193" t="s">
        <v>123</v>
      </c>
      <c r="AV129" s="11" t="s">
        <v>26</v>
      </c>
      <c r="AW129" s="11" t="s">
        <v>42</v>
      </c>
      <c r="AX129" s="11" t="s">
        <v>86</v>
      </c>
      <c r="AY129" s="193" t="s">
        <v>203</v>
      </c>
    </row>
    <row r="130" spans="2:65" s="11" customFormat="1" ht="22.5" customHeight="1">
      <c r="B130" s="186"/>
      <c r="C130" s="187"/>
      <c r="D130" s="187"/>
      <c r="E130" s="188" t="s">
        <v>35</v>
      </c>
      <c r="F130" s="306" t="s">
        <v>561</v>
      </c>
      <c r="G130" s="307"/>
      <c r="H130" s="307"/>
      <c r="I130" s="307"/>
      <c r="J130" s="187"/>
      <c r="K130" s="189" t="s">
        <v>35</v>
      </c>
      <c r="L130" s="187"/>
      <c r="M130" s="187"/>
      <c r="N130" s="187"/>
      <c r="O130" s="187"/>
      <c r="P130" s="187"/>
      <c r="Q130" s="187"/>
      <c r="R130" s="190"/>
      <c r="T130" s="191"/>
      <c r="U130" s="187"/>
      <c r="V130" s="187"/>
      <c r="W130" s="187"/>
      <c r="X130" s="187"/>
      <c r="Y130" s="187"/>
      <c r="Z130" s="187"/>
      <c r="AA130" s="192"/>
      <c r="AT130" s="193" t="s">
        <v>210</v>
      </c>
      <c r="AU130" s="193" t="s">
        <v>123</v>
      </c>
      <c r="AV130" s="11" t="s">
        <v>26</v>
      </c>
      <c r="AW130" s="11" t="s">
        <v>42</v>
      </c>
      <c r="AX130" s="11" t="s">
        <v>86</v>
      </c>
      <c r="AY130" s="193" t="s">
        <v>203</v>
      </c>
    </row>
    <row r="131" spans="2:65" s="10" customFormat="1" ht="22.5" customHeight="1">
      <c r="B131" s="178"/>
      <c r="C131" s="179"/>
      <c r="D131" s="179"/>
      <c r="E131" s="180" t="s">
        <v>35</v>
      </c>
      <c r="F131" s="288" t="s">
        <v>26</v>
      </c>
      <c r="G131" s="289"/>
      <c r="H131" s="289"/>
      <c r="I131" s="289"/>
      <c r="J131" s="179"/>
      <c r="K131" s="181">
        <v>1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210</v>
      </c>
      <c r="AU131" s="185" t="s">
        <v>123</v>
      </c>
      <c r="AV131" s="10" t="s">
        <v>123</v>
      </c>
      <c r="AW131" s="10" t="s">
        <v>42</v>
      </c>
      <c r="AX131" s="10" t="s">
        <v>26</v>
      </c>
      <c r="AY131" s="185" t="s">
        <v>203</v>
      </c>
    </row>
    <row r="132" spans="2:65" s="9" customFormat="1" ht="29.85" customHeight="1">
      <c r="B132" s="160"/>
      <c r="C132" s="161"/>
      <c r="D132" s="170" t="s">
        <v>546</v>
      </c>
      <c r="E132" s="170"/>
      <c r="F132" s="170"/>
      <c r="G132" s="170"/>
      <c r="H132" s="170"/>
      <c r="I132" s="170"/>
      <c r="J132" s="170"/>
      <c r="K132" s="170"/>
      <c r="L132" s="170"/>
      <c r="M132" s="170"/>
      <c r="N132" s="299">
        <f>BK132</f>
        <v>0</v>
      </c>
      <c r="O132" s="300"/>
      <c r="P132" s="300"/>
      <c r="Q132" s="300"/>
      <c r="R132" s="163"/>
      <c r="T132" s="164"/>
      <c r="U132" s="161"/>
      <c r="V132" s="161"/>
      <c r="W132" s="165">
        <f>SUM(W133:W147)</f>
        <v>0</v>
      </c>
      <c r="X132" s="161"/>
      <c r="Y132" s="165">
        <f>SUM(Y133:Y147)</f>
        <v>0</v>
      </c>
      <c r="Z132" s="161"/>
      <c r="AA132" s="166">
        <f>SUM(AA133:AA147)</f>
        <v>0</v>
      </c>
      <c r="AR132" s="167" t="s">
        <v>208</v>
      </c>
      <c r="AT132" s="168" t="s">
        <v>85</v>
      </c>
      <c r="AU132" s="168" t="s">
        <v>26</v>
      </c>
      <c r="AY132" s="167" t="s">
        <v>203</v>
      </c>
      <c r="BK132" s="169">
        <f>SUM(BK133:BK147)</f>
        <v>0</v>
      </c>
    </row>
    <row r="133" spans="2:65" s="1" customFormat="1" ht="22.5" customHeight="1">
      <c r="B133" s="37"/>
      <c r="C133" s="171" t="s">
        <v>208</v>
      </c>
      <c r="D133" s="171" t="s">
        <v>204</v>
      </c>
      <c r="E133" s="172" t="s">
        <v>562</v>
      </c>
      <c r="F133" s="280" t="s">
        <v>563</v>
      </c>
      <c r="G133" s="280"/>
      <c r="H133" s="280"/>
      <c r="I133" s="280"/>
      <c r="J133" s="173" t="s">
        <v>549</v>
      </c>
      <c r="K133" s="174">
        <v>1</v>
      </c>
      <c r="L133" s="281">
        <v>0</v>
      </c>
      <c r="M133" s="282"/>
      <c r="N133" s="283">
        <f>ROUND(L133*K133,2)</f>
        <v>0</v>
      </c>
      <c r="O133" s="283"/>
      <c r="P133" s="283"/>
      <c r="Q133" s="283"/>
      <c r="R133" s="39"/>
      <c r="T133" s="175" t="s">
        <v>35</v>
      </c>
      <c r="U133" s="46" t="s">
        <v>51</v>
      </c>
      <c r="V133" s="38"/>
      <c r="W133" s="176">
        <f>V133*K133</f>
        <v>0</v>
      </c>
      <c r="X133" s="176">
        <v>0</v>
      </c>
      <c r="Y133" s="176">
        <f>X133*K133</f>
        <v>0</v>
      </c>
      <c r="Z133" s="176">
        <v>0</v>
      </c>
      <c r="AA133" s="177">
        <f>Z133*K133</f>
        <v>0</v>
      </c>
      <c r="AR133" s="20" t="s">
        <v>550</v>
      </c>
      <c r="AT133" s="20" t="s">
        <v>204</v>
      </c>
      <c r="AU133" s="20" t="s">
        <v>123</v>
      </c>
      <c r="AY133" s="20" t="s">
        <v>203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20" t="s">
        <v>26</v>
      </c>
      <c r="BK133" s="112">
        <f>ROUND(L133*K133,2)</f>
        <v>0</v>
      </c>
      <c r="BL133" s="20" t="s">
        <v>550</v>
      </c>
      <c r="BM133" s="20" t="s">
        <v>564</v>
      </c>
    </row>
    <row r="134" spans="2:65" s="11" customFormat="1" ht="31.5" customHeight="1">
      <c r="B134" s="186"/>
      <c r="C134" s="187"/>
      <c r="D134" s="187"/>
      <c r="E134" s="188" t="s">
        <v>35</v>
      </c>
      <c r="F134" s="286" t="s">
        <v>565</v>
      </c>
      <c r="G134" s="287"/>
      <c r="H134" s="287"/>
      <c r="I134" s="287"/>
      <c r="J134" s="187"/>
      <c r="K134" s="189" t="s">
        <v>35</v>
      </c>
      <c r="L134" s="187"/>
      <c r="M134" s="187"/>
      <c r="N134" s="187"/>
      <c r="O134" s="187"/>
      <c r="P134" s="187"/>
      <c r="Q134" s="187"/>
      <c r="R134" s="190"/>
      <c r="T134" s="191"/>
      <c r="U134" s="187"/>
      <c r="V134" s="187"/>
      <c r="W134" s="187"/>
      <c r="X134" s="187"/>
      <c r="Y134" s="187"/>
      <c r="Z134" s="187"/>
      <c r="AA134" s="192"/>
      <c r="AT134" s="193" t="s">
        <v>210</v>
      </c>
      <c r="AU134" s="193" t="s">
        <v>123</v>
      </c>
      <c r="AV134" s="11" t="s">
        <v>26</v>
      </c>
      <c r="AW134" s="11" t="s">
        <v>42</v>
      </c>
      <c r="AX134" s="11" t="s">
        <v>86</v>
      </c>
      <c r="AY134" s="193" t="s">
        <v>203</v>
      </c>
    </row>
    <row r="135" spans="2:65" s="11" customFormat="1" ht="31.5" customHeight="1">
      <c r="B135" s="186"/>
      <c r="C135" s="187"/>
      <c r="D135" s="187"/>
      <c r="E135" s="188" t="s">
        <v>35</v>
      </c>
      <c r="F135" s="306" t="s">
        <v>566</v>
      </c>
      <c r="G135" s="307"/>
      <c r="H135" s="307"/>
      <c r="I135" s="307"/>
      <c r="J135" s="187"/>
      <c r="K135" s="189" t="s">
        <v>35</v>
      </c>
      <c r="L135" s="187"/>
      <c r="M135" s="187"/>
      <c r="N135" s="187"/>
      <c r="O135" s="187"/>
      <c r="P135" s="187"/>
      <c r="Q135" s="187"/>
      <c r="R135" s="190"/>
      <c r="T135" s="191"/>
      <c r="U135" s="187"/>
      <c r="V135" s="187"/>
      <c r="W135" s="187"/>
      <c r="X135" s="187"/>
      <c r="Y135" s="187"/>
      <c r="Z135" s="187"/>
      <c r="AA135" s="192"/>
      <c r="AT135" s="193" t="s">
        <v>210</v>
      </c>
      <c r="AU135" s="193" t="s">
        <v>123</v>
      </c>
      <c r="AV135" s="11" t="s">
        <v>26</v>
      </c>
      <c r="AW135" s="11" t="s">
        <v>42</v>
      </c>
      <c r="AX135" s="11" t="s">
        <v>86</v>
      </c>
      <c r="AY135" s="193" t="s">
        <v>203</v>
      </c>
    </row>
    <row r="136" spans="2:65" s="11" customFormat="1" ht="31.5" customHeight="1">
      <c r="B136" s="186"/>
      <c r="C136" s="187"/>
      <c r="D136" s="187"/>
      <c r="E136" s="188" t="s">
        <v>35</v>
      </c>
      <c r="F136" s="306" t="s">
        <v>567</v>
      </c>
      <c r="G136" s="307"/>
      <c r="H136" s="307"/>
      <c r="I136" s="307"/>
      <c r="J136" s="187"/>
      <c r="K136" s="189" t="s">
        <v>35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210</v>
      </c>
      <c r="AU136" s="193" t="s">
        <v>123</v>
      </c>
      <c r="AV136" s="11" t="s">
        <v>26</v>
      </c>
      <c r="AW136" s="11" t="s">
        <v>42</v>
      </c>
      <c r="AX136" s="11" t="s">
        <v>86</v>
      </c>
      <c r="AY136" s="193" t="s">
        <v>203</v>
      </c>
    </row>
    <row r="137" spans="2:65" s="11" customFormat="1" ht="31.5" customHeight="1">
      <c r="B137" s="186"/>
      <c r="C137" s="187"/>
      <c r="D137" s="187"/>
      <c r="E137" s="188" t="s">
        <v>35</v>
      </c>
      <c r="F137" s="306" t="s">
        <v>568</v>
      </c>
      <c r="G137" s="307"/>
      <c r="H137" s="307"/>
      <c r="I137" s="307"/>
      <c r="J137" s="187"/>
      <c r="K137" s="189" t="s">
        <v>35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210</v>
      </c>
      <c r="AU137" s="193" t="s">
        <v>123</v>
      </c>
      <c r="AV137" s="11" t="s">
        <v>26</v>
      </c>
      <c r="AW137" s="11" t="s">
        <v>42</v>
      </c>
      <c r="AX137" s="11" t="s">
        <v>86</v>
      </c>
      <c r="AY137" s="193" t="s">
        <v>203</v>
      </c>
    </row>
    <row r="138" spans="2:65" s="11" customFormat="1" ht="44.25" customHeight="1">
      <c r="B138" s="186"/>
      <c r="C138" s="187"/>
      <c r="D138" s="187"/>
      <c r="E138" s="188" t="s">
        <v>35</v>
      </c>
      <c r="F138" s="306" t="s">
        <v>569</v>
      </c>
      <c r="G138" s="307"/>
      <c r="H138" s="307"/>
      <c r="I138" s="307"/>
      <c r="J138" s="187"/>
      <c r="K138" s="189" t="s">
        <v>35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210</v>
      </c>
      <c r="AU138" s="193" t="s">
        <v>123</v>
      </c>
      <c r="AV138" s="11" t="s">
        <v>26</v>
      </c>
      <c r="AW138" s="11" t="s">
        <v>42</v>
      </c>
      <c r="AX138" s="11" t="s">
        <v>86</v>
      </c>
      <c r="AY138" s="193" t="s">
        <v>203</v>
      </c>
    </row>
    <row r="139" spans="2:65" s="11" customFormat="1" ht="57" customHeight="1">
      <c r="B139" s="186"/>
      <c r="C139" s="187"/>
      <c r="D139" s="187"/>
      <c r="E139" s="188" t="s">
        <v>35</v>
      </c>
      <c r="F139" s="306" t="s">
        <v>570</v>
      </c>
      <c r="G139" s="307"/>
      <c r="H139" s="307"/>
      <c r="I139" s="307"/>
      <c r="J139" s="187"/>
      <c r="K139" s="189" t="s">
        <v>35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210</v>
      </c>
      <c r="AU139" s="193" t="s">
        <v>123</v>
      </c>
      <c r="AV139" s="11" t="s">
        <v>26</v>
      </c>
      <c r="AW139" s="11" t="s">
        <v>42</v>
      </c>
      <c r="AX139" s="11" t="s">
        <v>86</v>
      </c>
      <c r="AY139" s="193" t="s">
        <v>203</v>
      </c>
    </row>
    <row r="140" spans="2:65" s="10" customFormat="1" ht="22.5" customHeight="1">
      <c r="B140" s="178"/>
      <c r="C140" s="179"/>
      <c r="D140" s="179"/>
      <c r="E140" s="180" t="s">
        <v>35</v>
      </c>
      <c r="F140" s="288" t="s">
        <v>26</v>
      </c>
      <c r="G140" s="289"/>
      <c r="H140" s="289"/>
      <c r="I140" s="289"/>
      <c r="J140" s="179"/>
      <c r="K140" s="181">
        <v>1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210</v>
      </c>
      <c r="AU140" s="185" t="s">
        <v>123</v>
      </c>
      <c r="AV140" s="10" t="s">
        <v>123</v>
      </c>
      <c r="AW140" s="10" t="s">
        <v>42</v>
      </c>
      <c r="AX140" s="10" t="s">
        <v>26</v>
      </c>
      <c r="AY140" s="185" t="s">
        <v>203</v>
      </c>
    </row>
    <row r="141" spans="2:65" s="1" customFormat="1" ht="22.5" customHeight="1">
      <c r="B141" s="37"/>
      <c r="C141" s="171" t="s">
        <v>228</v>
      </c>
      <c r="D141" s="171" t="s">
        <v>204</v>
      </c>
      <c r="E141" s="172" t="s">
        <v>571</v>
      </c>
      <c r="F141" s="280" t="s">
        <v>572</v>
      </c>
      <c r="G141" s="280"/>
      <c r="H141" s="280"/>
      <c r="I141" s="280"/>
      <c r="J141" s="173" t="s">
        <v>549</v>
      </c>
      <c r="K141" s="174">
        <v>1</v>
      </c>
      <c r="L141" s="281">
        <v>0</v>
      </c>
      <c r="M141" s="282"/>
      <c r="N141" s="283">
        <f>ROUND(L141*K141,2)</f>
        <v>0</v>
      </c>
      <c r="O141" s="283"/>
      <c r="P141" s="283"/>
      <c r="Q141" s="283"/>
      <c r="R141" s="39"/>
      <c r="T141" s="175" t="s">
        <v>35</v>
      </c>
      <c r="U141" s="46" t="s">
        <v>51</v>
      </c>
      <c r="V141" s="38"/>
      <c r="W141" s="176">
        <f>V141*K141</f>
        <v>0</v>
      </c>
      <c r="X141" s="176">
        <v>0</v>
      </c>
      <c r="Y141" s="176">
        <f>X141*K141</f>
        <v>0</v>
      </c>
      <c r="Z141" s="176">
        <v>0</v>
      </c>
      <c r="AA141" s="177">
        <f>Z141*K141</f>
        <v>0</v>
      </c>
      <c r="AR141" s="20" t="s">
        <v>550</v>
      </c>
      <c r="AT141" s="20" t="s">
        <v>204</v>
      </c>
      <c r="AU141" s="20" t="s">
        <v>123</v>
      </c>
      <c r="AY141" s="20" t="s">
        <v>203</v>
      </c>
      <c r="BE141" s="112">
        <f>IF(U141="základní",N141,0)</f>
        <v>0</v>
      </c>
      <c r="BF141" s="112">
        <f>IF(U141="snížená",N141,0)</f>
        <v>0</v>
      </c>
      <c r="BG141" s="112">
        <f>IF(U141="zákl. přenesená",N141,0)</f>
        <v>0</v>
      </c>
      <c r="BH141" s="112">
        <f>IF(U141="sníž. přenesená",N141,0)</f>
        <v>0</v>
      </c>
      <c r="BI141" s="112">
        <f>IF(U141="nulová",N141,0)</f>
        <v>0</v>
      </c>
      <c r="BJ141" s="20" t="s">
        <v>26</v>
      </c>
      <c r="BK141" s="112">
        <f>ROUND(L141*K141,2)</f>
        <v>0</v>
      </c>
      <c r="BL141" s="20" t="s">
        <v>550</v>
      </c>
      <c r="BM141" s="20" t="s">
        <v>573</v>
      </c>
    </row>
    <row r="142" spans="2:65" s="11" customFormat="1" ht="44.25" customHeight="1">
      <c r="B142" s="186"/>
      <c r="C142" s="187"/>
      <c r="D142" s="187"/>
      <c r="E142" s="188" t="s">
        <v>35</v>
      </c>
      <c r="F142" s="286" t="s">
        <v>574</v>
      </c>
      <c r="G142" s="287"/>
      <c r="H142" s="287"/>
      <c r="I142" s="287"/>
      <c r="J142" s="187"/>
      <c r="K142" s="189" t="s">
        <v>35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210</v>
      </c>
      <c r="AU142" s="193" t="s">
        <v>123</v>
      </c>
      <c r="AV142" s="11" t="s">
        <v>26</v>
      </c>
      <c r="AW142" s="11" t="s">
        <v>42</v>
      </c>
      <c r="AX142" s="11" t="s">
        <v>86</v>
      </c>
      <c r="AY142" s="193" t="s">
        <v>203</v>
      </c>
    </row>
    <row r="143" spans="2:65" s="11" customFormat="1" ht="22.5" customHeight="1">
      <c r="B143" s="186"/>
      <c r="C143" s="187"/>
      <c r="D143" s="187"/>
      <c r="E143" s="188" t="s">
        <v>35</v>
      </c>
      <c r="F143" s="306" t="s">
        <v>575</v>
      </c>
      <c r="G143" s="307"/>
      <c r="H143" s="307"/>
      <c r="I143" s="307"/>
      <c r="J143" s="187"/>
      <c r="K143" s="189" t="s">
        <v>35</v>
      </c>
      <c r="L143" s="187"/>
      <c r="M143" s="187"/>
      <c r="N143" s="187"/>
      <c r="O143" s="187"/>
      <c r="P143" s="187"/>
      <c r="Q143" s="187"/>
      <c r="R143" s="190"/>
      <c r="T143" s="191"/>
      <c r="U143" s="187"/>
      <c r="V143" s="187"/>
      <c r="W143" s="187"/>
      <c r="X143" s="187"/>
      <c r="Y143" s="187"/>
      <c r="Z143" s="187"/>
      <c r="AA143" s="192"/>
      <c r="AT143" s="193" t="s">
        <v>210</v>
      </c>
      <c r="AU143" s="193" t="s">
        <v>123</v>
      </c>
      <c r="AV143" s="11" t="s">
        <v>26</v>
      </c>
      <c r="AW143" s="11" t="s">
        <v>42</v>
      </c>
      <c r="AX143" s="11" t="s">
        <v>86</v>
      </c>
      <c r="AY143" s="193" t="s">
        <v>203</v>
      </c>
    </row>
    <row r="144" spans="2:65" s="10" customFormat="1" ht="22.5" customHeight="1">
      <c r="B144" s="178"/>
      <c r="C144" s="179"/>
      <c r="D144" s="179"/>
      <c r="E144" s="180" t="s">
        <v>35</v>
      </c>
      <c r="F144" s="288" t="s">
        <v>26</v>
      </c>
      <c r="G144" s="289"/>
      <c r="H144" s="289"/>
      <c r="I144" s="289"/>
      <c r="J144" s="179"/>
      <c r="K144" s="181">
        <v>1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210</v>
      </c>
      <c r="AU144" s="185" t="s">
        <v>123</v>
      </c>
      <c r="AV144" s="10" t="s">
        <v>123</v>
      </c>
      <c r="AW144" s="10" t="s">
        <v>42</v>
      </c>
      <c r="AX144" s="10" t="s">
        <v>26</v>
      </c>
      <c r="AY144" s="185" t="s">
        <v>203</v>
      </c>
    </row>
    <row r="145" spans="2:65" s="1" customFormat="1" ht="22.5" customHeight="1">
      <c r="B145" s="37"/>
      <c r="C145" s="171" t="s">
        <v>233</v>
      </c>
      <c r="D145" s="171" t="s">
        <v>204</v>
      </c>
      <c r="E145" s="172" t="s">
        <v>576</v>
      </c>
      <c r="F145" s="280" t="s">
        <v>577</v>
      </c>
      <c r="G145" s="280"/>
      <c r="H145" s="280"/>
      <c r="I145" s="280"/>
      <c r="J145" s="173" t="s">
        <v>549</v>
      </c>
      <c r="K145" s="174">
        <v>1</v>
      </c>
      <c r="L145" s="281">
        <v>0</v>
      </c>
      <c r="M145" s="282"/>
      <c r="N145" s="283">
        <f>ROUND(L145*K145,2)</f>
        <v>0</v>
      </c>
      <c r="O145" s="283"/>
      <c r="P145" s="283"/>
      <c r="Q145" s="283"/>
      <c r="R145" s="39"/>
      <c r="T145" s="175" t="s">
        <v>35</v>
      </c>
      <c r="U145" s="46" t="s">
        <v>51</v>
      </c>
      <c r="V145" s="38"/>
      <c r="W145" s="176">
        <f>V145*K145</f>
        <v>0</v>
      </c>
      <c r="X145" s="176">
        <v>0</v>
      </c>
      <c r="Y145" s="176">
        <f>X145*K145</f>
        <v>0</v>
      </c>
      <c r="Z145" s="176">
        <v>0</v>
      </c>
      <c r="AA145" s="177">
        <f>Z145*K145</f>
        <v>0</v>
      </c>
      <c r="AR145" s="20" t="s">
        <v>550</v>
      </c>
      <c r="AT145" s="20" t="s">
        <v>204</v>
      </c>
      <c r="AU145" s="20" t="s">
        <v>123</v>
      </c>
      <c r="AY145" s="20" t="s">
        <v>203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0" t="s">
        <v>26</v>
      </c>
      <c r="BK145" s="112">
        <f>ROUND(L145*K145,2)</f>
        <v>0</v>
      </c>
      <c r="BL145" s="20" t="s">
        <v>550</v>
      </c>
      <c r="BM145" s="20" t="s">
        <v>578</v>
      </c>
    </row>
    <row r="146" spans="2:65" s="11" customFormat="1" ht="31.5" customHeight="1">
      <c r="B146" s="186"/>
      <c r="C146" s="187"/>
      <c r="D146" s="187"/>
      <c r="E146" s="188" t="s">
        <v>35</v>
      </c>
      <c r="F146" s="286" t="s">
        <v>579</v>
      </c>
      <c r="G146" s="287"/>
      <c r="H146" s="287"/>
      <c r="I146" s="287"/>
      <c r="J146" s="187"/>
      <c r="K146" s="189" t="s">
        <v>35</v>
      </c>
      <c r="L146" s="187"/>
      <c r="M146" s="187"/>
      <c r="N146" s="187"/>
      <c r="O146" s="187"/>
      <c r="P146" s="187"/>
      <c r="Q146" s="187"/>
      <c r="R146" s="190"/>
      <c r="T146" s="191"/>
      <c r="U146" s="187"/>
      <c r="V146" s="187"/>
      <c r="W146" s="187"/>
      <c r="X146" s="187"/>
      <c r="Y146" s="187"/>
      <c r="Z146" s="187"/>
      <c r="AA146" s="192"/>
      <c r="AT146" s="193" t="s">
        <v>210</v>
      </c>
      <c r="AU146" s="193" t="s">
        <v>123</v>
      </c>
      <c r="AV146" s="11" t="s">
        <v>26</v>
      </c>
      <c r="AW146" s="11" t="s">
        <v>42</v>
      </c>
      <c r="AX146" s="11" t="s">
        <v>86</v>
      </c>
      <c r="AY146" s="193" t="s">
        <v>203</v>
      </c>
    </row>
    <row r="147" spans="2:65" s="10" customFormat="1" ht="22.5" customHeight="1">
      <c r="B147" s="178"/>
      <c r="C147" s="179"/>
      <c r="D147" s="179"/>
      <c r="E147" s="180" t="s">
        <v>35</v>
      </c>
      <c r="F147" s="288" t="s">
        <v>26</v>
      </c>
      <c r="G147" s="289"/>
      <c r="H147" s="289"/>
      <c r="I147" s="289"/>
      <c r="J147" s="179"/>
      <c r="K147" s="181">
        <v>1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210</v>
      </c>
      <c r="AU147" s="185" t="s">
        <v>123</v>
      </c>
      <c r="AV147" s="10" t="s">
        <v>123</v>
      </c>
      <c r="AW147" s="10" t="s">
        <v>42</v>
      </c>
      <c r="AX147" s="10" t="s">
        <v>26</v>
      </c>
      <c r="AY147" s="185" t="s">
        <v>203</v>
      </c>
    </row>
    <row r="148" spans="2:65" s="1" customFormat="1" ht="49.9" customHeight="1">
      <c r="B148" s="37"/>
      <c r="C148" s="38"/>
      <c r="D148" s="162" t="s">
        <v>541</v>
      </c>
      <c r="E148" s="38"/>
      <c r="F148" s="38"/>
      <c r="G148" s="38"/>
      <c r="H148" s="38"/>
      <c r="I148" s="38"/>
      <c r="J148" s="38"/>
      <c r="K148" s="38"/>
      <c r="L148" s="38"/>
      <c r="M148" s="38"/>
      <c r="N148" s="303">
        <f>BK148</f>
        <v>0</v>
      </c>
      <c r="O148" s="304"/>
      <c r="P148" s="304"/>
      <c r="Q148" s="304"/>
      <c r="R148" s="39"/>
      <c r="T148" s="146"/>
      <c r="U148" s="38"/>
      <c r="V148" s="38"/>
      <c r="W148" s="38"/>
      <c r="X148" s="38"/>
      <c r="Y148" s="38"/>
      <c r="Z148" s="38"/>
      <c r="AA148" s="80"/>
      <c r="AT148" s="20" t="s">
        <v>85</v>
      </c>
      <c r="AU148" s="20" t="s">
        <v>86</v>
      </c>
      <c r="AY148" s="20" t="s">
        <v>542</v>
      </c>
      <c r="BK148" s="112">
        <f>BK149</f>
        <v>0</v>
      </c>
    </row>
    <row r="149" spans="2:65" s="1" customFormat="1" ht="22.35" customHeight="1">
      <c r="B149" s="37"/>
      <c r="C149" s="206" t="s">
        <v>35</v>
      </c>
      <c r="D149" s="206" t="s">
        <v>204</v>
      </c>
      <c r="E149" s="207" t="s">
        <v>35</v>
      </c>
      <c r="F149" s="296" t="s">
        <v>35</v>
      </c>
      <c r="G149" s="296"/>
      <c r="H149" s="296"/>
      <c r="I149" s="296"/>
      <c r="J149" s="208" t="s">
        <v>35</v>
      </c>
      <c r="K149" s="209"/>
      <c r="L149" s="281"/>
      <c r="M149" s="283"/>
      <c r="N149" s="283">
        <f>BK149</f>
        <v>0</v>
      </c>
      <c r="O149" s="283"/>
      <c r="P149" s="283"/>
      <c r="Q149" s="283"/>
      <c r="R149" s="39"/>
      <c r="T149" s="175" t="s">
        <v>35</v>
      </c>
      <c r="U149" s="210" t="s">
        <v>51</v>
      </c>
      <c r="V149" s="58"/>
      <c r="W149" s="58"/>
      <c r="X149" s="58"/>
      <c r="Y149" s="58"/>
      <c r="Z149" s="58"/>
      <c r="AA149" s="60"/>
      <c r="AT149" s="20" t="s">
        <v>542</v>
      </c>
      <c r="AU149" s="20" t="s">
        <v>26</v>
      </c>
      <c r="AY149" s="20" t="s">
        <v>542</v>
      </c>
      <c r="BE149" s="112">
        <f>IF(U149="základní",N149,0)</f>
        <v>0</v>
      </c>
      <c r="BF149" s="112">
        <f>IF(U149="snížená",N149,0)</f>
        <v>0</v>
      </c>
      <c r="BG149" s="112">
        <f>IF(U149="zákl. přenesená",N149,0)</f>
        <v>0</v>
      </c>
      <c r="BH149" s="112">
        <f>IF(U149="sníž. přenesená",N149,0)</f>
        <v>0</v>
      </c>
      <c r="BI149" s="112">
        <f>IF(U149="nulová",N149,0)</f>
        <v>0</v>
      </c>
      <c r="BJ149" s="20" t="s">
        <v>26</v>
      </c>
      <c r="BK149" s="112">
        <f>L149*K149</f>
        <v>0</v>
      </c>
    </row>
    <row r="150" spans="2:65" s="1" customFormat="1" ht="6.95" customHeight="1"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3"/>
    </row>
  </sheetData>
  <sheetProtection algorithmName="SHA-512" hashValue="09+29VheIk5Xvzf+aaD+Z7KoGKsM/vsZWXjnlpZN7F0fbYkIgAL0vmQa7LLORuMWOPgtRrfLAJadISsH3Jat8Q==" saltValue="Pwmt8iAtgpy3grjfy4gG/g==" spinCount="100000" sheet="1" objects="1" scenarios="1" formatCells="0" formatColumns="0" formatRows="0" sort="0" autoFilter="0"/>
  <mergeCells count="111">
    <mergeCell ref="H1:K1"/>
    <mergeCell ref="S2:AC2"/>
    <mergeCell ref="F144:I144"/>
    <mergeCell ref="F145:I145"/>
    <mergeCell ref="L145:M145"/>
    <mergeCell ref="N145:Q145"/>
    <mergeCell ref="F146:I146"/>
    <mergeCell ref="F147:I147"/>
    <mergeCell ref="F149:I149"/>
    <mergeCell ref="L149:M149"/>
    <mergeCell ref="N149:Q149"/>
    <mergeCell ref="N148:Q148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29:I129"/>
    <mergeCell ref="F130:I130"/>
    <mergeCell ref="F131:I131"/>
    <mergeCell ref="F133:I133"/>
    <mergeCell ref="L133:M133"/>
    <mergeCell ref="N133:Q133"/>
    <mergeCell ref="F134:I134"/>
    <mergeCell ref="F135:I135"/>
    <mergeCell ref="F136:I136"/>
    <mergeCell ref="N132:Q132"/>
    <mergeCell ref="F123:I123"/>
    <mergeCell ref="F124:I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N119:Q119"/>
    <mergeCell ref="N120:Q120"/>
    <mergeCell ref="N121:Q121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9:D150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U149:U150" xr:uid="{00000000-0002-0000-02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8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ART-06901 - Demolice obje...</vt:lpstr>
      <vt:lpstr>ART-06902 - vedlejší a os...</vt:lpstr>
      <vt:lpstr>'ART-06901 - Demolice obje...'!Názvy_tisku</vt:lpstr>
      <vt:lpstr>'ART-06902 - vedlejší a os...'!Názvy_tisku</vt:lpstr>
      <vt:lpstr>'Rekapitulace stavby'!Názvy_tisku</vt:lpstr>
      <vt:lpstr>'ART-06901 - Demolice obje...'!Oblast_tisku</vt:lpstr>
      <vt:lpstr>'ART-06902 - vedlejší a os...'!Oblast_tisku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DESKTOP-KGSVU32\Uzivatel</dc:creator>
  <cp:lastModifiedBy>Uzivatel</cp:lastModifiedBy>
  <dcterms:created xsi:type="dcterms:W3CDTF">2019-09-23T12:45:26Z</dcterms:created>
  <dcterms:modified xsi:type="dcterms:W3CDTF">2019-09-23T12:45:47Z</dcterms:modified>
</cp:coreProperties>
</file>